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dog069\Documents\Mis documentos\Ley de Federal de Austeridad Republicana\2021\Informe de Austeridad Republicana\Modificado a CONACYT - 17.08.2021\"/>
    </mc:Choice>
  </mc:AlternateContent>
  <bookViews>
    <workbookView xWindow="0" yWindow="0" windowWidth="28800" windowHeight="12300" activeTab="2"/>
  </bookViews>
  <sheets>
    <sheet name="Ente Público" sheetId="18"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definedNames>
    <definedName name="_xlnm.Print_Area" localSheetId="6">'VI. Comisiones y Viáticos'!$A$1:$G$13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4" l="1"/>
  <c r="L15" i="4"/>
  <c r="L14" i="4"/>
  <c r="L13" i="4"/>
  <c r="L11" i="4"/>
  <c r="L10" i="4"/>
  <c r="L9" i="4"/>
  <c r="L9" i="1"/>
  <c r="L1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L16" i="1" l="1"/>
  <c r="L15" i="1"/>
  <c r="L14" i="1"/>
  <c r="L12" i="1"/>
  <c r="L11" i="1"/>
  <c r="L10" i="1"/>
  <c r="M16" i="1"/>
  <c r="E9" i="1"/>
  <c r="E11" i="1"/>
  <c r="E10" i="1"/>
  <c r="M10" i="4" l="1"/>
  <c r="M16" i="4"/>
  <c r="M15" i="4"/>
  <c r="M14" i="4"/>
  <c r="M13" i="4"/>
  <c r="M11" i="4"/>
  <c r="M9" i="4"/>
  <c r="M15" i="1" l="1"/>
  <c r="M14" i="1"/>
  <c r="M12" i="1"/>
  <c r="M11" i="1"/>
  <c r="M10" i="1"/>
  <c r="M9" i="1"/>
  <c r="E16" i="1" l="1"/>
  <c r="E12" i="1"/>
  <c r="F6" i="6" l="1"/>
  <c r="F5" i="6"/>
  <c r="F7" i="6" l="1"/>
  <c r="B4" i="10" l="1"/>
  <c r="E54" i="2" l="1"/>
  <c r="E53" i="2"/>
  <c r="E52" i="2"/>
  <c r="E25" i="2" l="1"/>
  <c r="E21" i="2"/>
  <c r="E17" i="2"/>
  <c r="E50" i="2" l="1"/>
  <c r="E43" i="2" l="1"/>
  <c r="E39" i="2"/>
  <c r="E32" i="2" l="1"/>
  <c r="E30" i="2"/>
  <c r="E26" i="2"/>
  <c r="E13" i="2"/>
  <c r="E12" i="2"/>
  <c r="B6" i="10" l="1"/>
  <c r="B6" i="9"/>
  <c r="B6" i="8"/>
  <c r="G7" i="6"/>
  <c r="G6" i="6"/>
  <c r="L16" i="3"/>
  <c r="L15" i="3"/>
  <c r="L14" i="3"/>
  <c r="L13" i="3"/>
  <c r="L11" i="3"/>
  <c r="L10" i="3"/>
  <c r="L9" i="3"/>
  <c r="B6" i="11"/>
  <c r="Q7" i="5"/>
  <c r="Q8" i="5"/>
  <c r="Q9" i="5"/>
  <c r="A1" i="17"/>
  <c r="A1" i="15"/>
  <c r="A1" i="14"/>
  <c r="A1" i="13"/>
  <c r="A1" i="11"/>
  <c r="A1" i="10"/>
  <c r="A1" i="9"/>
  <c r="A1" i="8"/>
  <c r="A1" i="6"/>
  <c r="A1" i="5"/>
  <c r="A1" i="4"/>
  <c r="A1" i="3"/>
  <c r="A1" i="2"/>
  <c r="A1" i="1"/>
  <c r="O6" i="5"/>
  <c r="N6" i="5"/>
  <c r="M6" i="5"/>
  <c r="L6" i="5"/>
  <c r="K6" i="5"/>
  <c r="I6" i="5"/>
  <c r="G6" i="5"/>
  <c r="H7" i="5" s="1"/>
  <c r="E6" i="5"/>
  <c r="C6" i="5"/>
  <c r="D8" i="5" s="1"/>
  <c r="E12" i="4"/>
  <c r="D12" i="4"/>
  <c r="M12" i="4" s="1"/>
  <c r="C12" i="4"/>
  <c r="L12" i="4" s="1"/>
  <c r="E8" i="4"/>
  <c r="D8" i="4"/>
  <c r="M8" i="4" s="1"/>
  <c r="C8" i="4"/>
  <c r="L8" i="4" s="1"/>
  <c r="E12" i="3"/>
  <c r="D12" i="3"/>
  <c r="C12" i="3"/>
  <c r="L12" i="3" s="1"/>
  <c r="E8" i="3"/>
  <c r="D8" i="3"/>
  <c r="C8" i="3"/>
  <c r="I9" i="2"/>
  <c r="H9" i="2"/>
  <c r="G9" i="2"/>
  <c r="F9" i="2"/>
  <c r="E9" i="2"/>
  <c r="D9" i="2"/>
  <c r="M9" i="2" s="1"/>
  <c r="C9" i="2"/>
  <c r="L9" i="2" s="1"/>
  <c r="I13" i="1"/>
  <c r="H13" i="1"/>
  <c r="G13" i="1"/>
  <c r="F13" i="1"/>
  <c r="E13" i="1"/>
  <c r="D13" i="1"/>
  <c r="M13" i="1" s="1"/>
  <c r="C13" i="1"/>
  <c r="L13" i="1" s="1"/>
  <c r="D8" i="1"/>
  <c r="C8" i="1"/>
  <c r="H8" i="5" l="1"/>
  <c r="H9" i="5"/>
  <c r="D9" i="5"/>
  <c r="Q6" i="5"/>
  <c r="D7" i="4"/>
  <c r="M7" i="4" s="1"/>
  <c r="C7" i="4"/>
  <c r="L7" i="4" s="1"/>
  <c r="E7" i="3"/>
  <c r="D7" i="3"/>
  <c r="C7" i="3"/>
  <c r="L8" i="3"/>
  <c r="D7" i="1"/>
  <c r="C7" i="1"/>
  <c r="D7" i="5"/>
  <c r="E7" i="4"/>
  <c r="E8" i="1"/>
  <c r="L8" i="1" s="1"/>
  <c r="I12" i="3"/>
  <c r="I8" i="3"/>
  <c r="I7" i="3" s="1"/>
  <c r="H12" i="3"/>
  <c r="H8" i="3"/>
  <c r="H7" i="3" s="1"/>
  <c r="G7" i="3"/>
  <c r="F12" i="3"/>
  <c r="F8" i="3"/>
  <c r="F7" i="3" s="1"/>
  <c r="I12" i="4"/>
  <c r="H12" i="4"/>
  <c r="G12" i="4"/>
  <c r="F12" i="4"/>
  <c r="F7" i="4" s="1"/>
  <c r="F8" i="4"/>
  <c r="G8" i="4"/>
  <c r="G7" i="4" s="1"/>
  <c r="H8" i="4"/>
  <c r="I8" i="4"/>
  <c r="I7" i="4" s="1"/>
  <c r="B6" i="13"/>
  <c r="B6" i="14"/>
  <c r="B6" i="17"/>
  <c r="G12" i="3"/>
  <c r="M8" i="3"/>
  <c r="G8" i="3"/>
  <c r="M9" i="3"/>
  <c r="M10" i="3"/>
  <c r="M11" i="3"/>
  <c r="M13" i="3"/>
  <c r="M14" i="3"/>
  <c r="M15" i="3"/>
  <c r="M16" i="3"/>
  <c r="E7" i="1" l="1"/>
  <c r="L7" i="1" s="1"/>
  <c r="M8" i="1"/>
  <c r="L7" i="3"/>
  <c r="M7" i="3"/>
  <c r="H7" i="4"/>
  <c r="M12" i="3"/>
  <c r="M7" i="1" l="1"/>
  <c r="I8" i="1"/>
  <c r="H8" i="1"/>
  <c r="G8" i="1"/>
  <c r="F8" i="1"/>
  <c r="F7" i="1" s="1"/>
  <c r="H6" i="5" l="1"/>
  <c r="I7" i="1" l="1"/>
  <c r="H7" i="1" l="1"/>
  <c r="G7" i="1"/>
  <c r="R9" i="5" l="1"/>
  <c r="R8" i="5"/>
  <c r="D6" i="5"/>
  <c r="R7" i="5" l="1"/>
  <c r="R6" i="5"/>
</calcChain>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<sst xmlns="http://schemas.openxmlformats.org/spreadsheetml/2006/main" count="620" uniqueCount="518">
  <si>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</si>
  <si>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</si>
  <si>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</si>
  <si>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</si>
  <si>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</si>
  <si>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Administración vigente*</t>
  </si>
  <si>
    <t>Vs años anteriores de la administración vigente*</t>
  </si>
  <si>
    <t>Total</t>
  </si>
  <si>
    <t>Gasto Corriente</t>
  </si>
  <si>
    <t>Servicios Personales</t>
  </si>
  <si>
    <t>Gastos de Operación</t>
  </si>
  <si>
    <t>Subsidios</t>
  </si>
  <si>
    <t>Otros gastos corrientes</t>
  </si>
  <si>
    <t>Gasto de Inversión</t>
  </si>
  <si>
    <t>Inversión Física</t>
  </si>
  <si>
    <t>Otros gastos de inversión</t>
  </si>
  <si>
    <t>Concepto de Gasto</t>
  </si>
  <si>
    <t>Presupuesto Ejercido</t>
  </si>
  <si>
    <t xml:space="preserve">Primer </t>
  </si>
  <si>
    <t xml:space="preserve">Segundo </t>
  </si>
  <si>
    <t xml:space="preserve">Tercer </t>
  </si>
  <si>
    <t xml:space="preserve">Cuarto </t>
  </si>
  <si>
    <t xml:space="preserve">Quinto </t>
  </si>
  <si>
    <t xml:space="preserve">Último </t>
  </si>
  <si>
    <t>Primer</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</si>
  <si>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</si>
  <si>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</si>
  <si>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</si>
  <si>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</si>
  <si>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</si>
  <si>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</si>
  <si>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</si>
  <si>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</si>
  <si>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</si>
  <si>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</si>
  <si>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</si>
  <si>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</si>
  <si>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</si>
  <si>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</si>
  <si>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</si>
  <si>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</si>
  <si>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</si>
  <si>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</si>
  <si>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</si>
  <si>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</si>
  <si>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</si>
  <si>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</si>
  <si>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</si>
  <si>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</si>
  <si>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</si>
  <si>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</si>
  <si>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</si>
  <si>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</si>
  <si>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</si>
  <si>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</si>
  <si>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</si>
  <si>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</si>
  <si>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</si>
  <si>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</si>
  <si>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</si>
  <si>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</si>
  <si>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</si>
  <si>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</si>
  <si>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</si>
  <si>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</si>
  <si>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</si>
  <si>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</si>
  <si>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</si>
  <si>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</si>
  <si>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</si>
  <si>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</si>
  <si>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</si>
  <si>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</si>
  <si>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</si>
  <si>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</si>
  <si>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</si>
  <si>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</si>
  <si>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</si>
  <si>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</si>
  <si>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</si>
  <si>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</si>
  <si>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</si>
  <si>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</si>
  <si>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</si>
  <si>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</si>
  <si>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</si>
  <si>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</si>
  <si>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</si>
  <si>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Cierre de la Administración vigente</t>
  </si>
  <si>
    <t>Mando y Enlace</t>
  </si>
  <si>
    <t>Categorías</t>
  </si>
  <si>
    <t>Operativo</t>
  </si>
  <si>
    <t>Tabulador Salarial</t>
  </si>
  <si>
    <t>Contrataciones</t>
  </si>
  <si>
    <t>Método</t>
  </si>
  <si>
    <t>Licitación Pública</t>
  </si>
  <si>
    <t>Invitación a cuando menos tres personas</t>
  </si>
  <si>
    <t>Adjudicación directa</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</si>
  <si>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</si>
  <si>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</si>
  <si>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</si>
  <si>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</si>
  <si>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</si>
  <si>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</si>
  <si>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</si>
  <si>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</si>
  <si>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</si>
  <si>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</si>
  <si>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</si>
  <si>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</si>
  <si>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</si>
  <si>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</si>
  <si>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</si>
  <si>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</si>
  <si>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</si>
  <si>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</si>
  <si>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</si>
  <si>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</si>
  <si>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t xml:space="preserve">No. Comisiones </t>
  </si>
  <si>
    <t>Personas</t>
  </si>
  <si>
    <t>No. Comisiones</t>
  </si>
  <si>
    <r>
      <t>Variación Porcentual Real del Último Año Reportado con respecto a los años anteriores</t>
    </r>
    <r>
      <rPr>
        <b/>
        <vertAlign val="superscript"/>
        <sz val="6"/>
        <color rgb="FFFFFFFF"/>
        <rFont val="Montserrat"/>
      </rPr>
      <t>1</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</si>
  <si>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</si>
  <si>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</si>
  <si>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</si>
  <si>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</si>
  <si>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</si>
  <si>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</si>
  <si>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</si>
  <si>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</si>
  <si>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</si>
  <si>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</si>
  <si>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</si>
  <si>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</si>
  <si>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</si>
  <si>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</si>
  <si>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</si>
  <si>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</si>
  <si>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</si>
  <si>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</si>
  <si>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</si>
  <si>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</si>
  <si>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</si>
  <si>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</si>
  <si>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</si>
  <si>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</si>
  <si>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</si>
  <si>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</si>
  <si>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</si>
  <si>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</si>
  <si>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</si>
  <si>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</si>
  <si>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</si>
  <si>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</si>
  <si>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</si>
  <si>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</si>
  <si>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</si>
  <si>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</si>
  <si>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Comisión Reguladora de Energía</t>
  </si>
  <si>
    <t>año 2020</t>
  </si>
  <si>
    <t>año 2021</t>
  </si>
  <si>
    <t>año 2022</t>
  </si>
  <si>
    <t>año 2023</t>
  </si>
  <si>
    <t>año 2024</t>
  </si>
  <si>
    <t>Vs. Último año administración previa 2018</t>
  </si>
  <si>
    <t xml:space="preserve"> año 2019</t>
  </si>
  <si>
    <t>Presupuesto Ejercido (Millones de Pesos)</t>
  </si>
  <si>
    <t>Monto (millones de pesos)</t>
  </si>
  <si>
    <t>Primer año
( 2019)</t>
  </si>
  <si>
    <t>Segundo año 
(2020)</t>
  </si>
  <si>
    <t>Tercer año 
(2021)</t>
  </si>
  <si>
    <t>Cuarto año
( 2022)</t>
  </si>
  <si>
    <t>Quinto año
( 2023)</t>
  </si>
  <si>
    <t>Último año 
(2024)</t>
  </si>
  <si>
    <t>Último año administración previa 
(2018)</t>
  </si>
  <si>
    <t>Último año administración previa (2018)</t>
  </si>
  <si>
    <t>año ( 2019)</t>
  </si>
  <si>
    <t>año (2020)</t>
  </si>
  <si>
    <t>año (2021)</t>
  </si>
  <si>
    <t>año (2022)</t>
  </si>
  <si>
    <t>año (2023)</t>
  </si>
  <si>
    <t>año (2024)</t>
  </si>
  <si>
    <t>Partida Específica de Gasto</t>
  </si>
  <si>
    <r>
      <t>Variación Porcentual Real del Último Año Reportado con respecto a los años anteriores</t>
    </r>
    <r>
      <rPr>
        <b/>
        <vertAlign val="superscript"/>
        <sz val="8"/>
        <color rgb="FFFFFFFF"/>
        <rFont val="Montserrat"/>
      </rPr>
      <t>1</t>
    </r>
  </si>
  <si>
    <r>
      <t>Justificación de situaciones contingentes</t>
    </r>
    <r>
      <rPr>
        <b/>
        <vertAlign val="superscript"/>
        <sz val="8"/>
        <color rgb="FFFFFFFF"/>
        <rFont val="Montserrat"/>
      </rPr>
      <t>2</t>
    </r>
  </si>
  <si>
    <t>Vs. Último año administración previa (2018)</t>
  </si>
  <si>
    <t>Segundo año (2020)**</t>
  </si>
  <si>
    <t>Primer año
 (2019)</t>
  </si>
  <si>
    <t>Tercer año
 (2021)</t>
  </si>
  <si>
    <t>Cuarto año 
( 2022)</t>
  </si>
  <si>
    <t>Quinto año
 (2023)</t>
  </si>
  <si>
    <t>Estructura organizacional recibida por la Administración correspondiente al cierre de la Administración previa (2018)</t>
  </si>
  <si>
    <t>Primer año 
(2019)</t>
  </si>
  <si>
    <t>Segundo año
 (2020)</t>
  </si>
  <si>
    <t>Cuarto año 
(2022)</t>
  </si>
  <si>
    <t>Quinto año 
(2023)</t>
  </si>
  <si>
    <t>Vs. Último año administración previa (2018)</t>
  </si>
  <si>
    <t>Estructura  organizacional recibida por la Administración correspondiente al cierre de la Administración previa (2018)</t>
  </si>
  <si>
    <t>Cuarto año (2022)</t>
  </si>
  <si>
    <t>Quinto año (2023)</t>
  </si>
  <si>
    <t>Vs Estructura  organizacional recibida  (2018)</t>
  </si>
  <si>
    <t>Año anterior (2019)</t>
  </si>
  <si>
    <t>Año reportado (2020)</t>
  </si>
  <si>
    <t>Primer año administración vigente (2019)</t>
  </si>
  <si>
    <t>Segundo año  (2020)</t>
  </si>
  <si>
    <t>Tercer año  (2021)</t>
  </si>
  <si>
    <t>Último año administración vigente (2024)</t>
  </si>
  <si>
    <r>
      <t>Variación Porcentual Real del Año Reportado (2020) con respecto a cada uno de los años anteriores</t>
    </r>
    <r>
      <rPr>
        <b/>
        <vertAlign val="superscript"/>
        <sz val="6"/>
        <color rgb="FFFFFFFF"/>
        <rFont val="Montserrat"/>
      </rPr>
      <t>1</t>
    </r>
  </si>
  <si>
    <t>Cuarto año
 (2022)</t>
  </si>
  <si>
    <t>Oficina de la Presidencia de la República</t>
  </si>
  <si>
    <t>Centro de Producción de Programas Informativos y Especiales</t>
  </si>
  <si>
    <t>Comisión Nacional de Busqueda de Personas</t>
  </si>
  <si>
    <t>Comisión Nacional para Prevenir y Erradicar la Violencia Contra las Mujeres</t>
  </si>
  <si>
    <t>Consejo Nacional para Prevenir la Discriminación</t>
  </si>
  <si>
    <t>Coordinación General de la Comisión Mexicana de Ayuda a Refugiados</t>
  </si>
  <si>
    <t>Instituto Nacional de Migración</t>
  </si>
  <si>
    <t>Instituto Nacional para el Federalismo y el Desarrollo Municipal</t>
  </si>
  <si>
    <t>Secretaría de Gobernación</t>
  </si>
  <si>
    <t>Secretaría General del Consejo Nacional de Población</t>
  </si>
  <si>
    <t>Talleres Gráficos de México</t>
  </si>
  <si>
    <t>Coordinación para la Atención Integral de la Migración en la Frontera Sur</t>
  </si>
  <si>
    <t>Secretaría Ejecutiva del Sistema Nacional para la Protección Integral de Niñas, Niños y Adolescentes</t>
  </si>
  <si>
    <t>Tribunal Federal de Conciliación y Arbitraje</t>
  </si>
  <si>
    <t>Agencia Mexicana de Cooperación Internacional para el Desarrollo</t>
  </si>
  <si>
    <t>Instituto de los Mexicanos en el Exterior</t>
  </si>
  <si>
    <t>Instituto Matías Romero</t>
  </si>
  <si>
    <t>Secretaría de Relaciones Exteriores</t>
  </si>
  <si>
    <t>Sección Mexicana de la Comisión Internacional de Límites y Aguas entre México y Estados Unidos</t>
  </si>
  <si>
    <t>Secciones Mexicanas de las Comisiones Internacionales de Límites y Aguas entre México y Guatemala, y entre México y Belize</t>
  </si>
  <si>
    <t>Agroasemex, S.A.</t>
  </si>
  <si>
    <t>Banco del Bienestar</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</si>
  <si>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</si>
  <si>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</si>
  <si>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</si>
  <si>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</si>
  <si>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</si>
  <si>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</si>
  <si>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</si>
  <si>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</si>
  <si>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Financiera Nacional de Desarrollo Agropecuario, Rural, Forestal y Pesquero</t>
  </si>
  <si>
    <t>Fondo de Capitalización e Inversión del Sector Rural</t>
  </si>
  <si>
    <t>Fideicomisos Instituidos en Relación con la Agricultura</t>
  </si>
  <si>
    <t>Fondo de Operación y Financiamiento Bancario a la Vivienda</t>
  </si>
  <si>
    <t>Instituto de Administración y Avalúos de Bienes Nacionales</t>
  </si>
  <si>
    <t>Instituto para la Protección al Ahorro Bancario</t>
  </si>
  <si>
    <t>Lotería Nacional para la Asistencia Pública</t>
  </si>
  <si>
    <t>Nacional Financiera, S.N.C.</t>
  </si>
  <si>
    <t>Pronósticos para la Asistencia Pública</t>
  </si>
  <si>
    <t>Secretaría de Hacienda y Crédito Público</t>
  </si>
  <si>
    <t>Seguros de Crédito a la Vivienda SHF, S.A. de C.V.</t>
  </si>
  <si>
    <t>Servicio de Administración Tributaria</t>
  </si>
  <si>
    <t>Instituto para Devolver al Pueblo lo Robado</t>
  </si>
  <si>
    <t>Sociedad Hipotecaria Federal, S.N.C.</t>
  </si>
  <si>
    <t>Instituto para el Desarrollo Técnico de las Haciendas Públicas</t>
  </si>
  <si>
    <t>Instituto de Seguridad Social para las Fuerzas Armadas Mexicanas</t>
  </si>
  <si>
    <t>Secretaría de la Defensa Nacional</t>
  </si>
  <si>
    <t>Agencia de Servicios a la Comercialización y Desarrollo de Mercados Agropecuarios</t>
  </si>
  <si>
    <t>Colegio de Postgraduados</t>
  </si>
  <si>
    <t>Comisión Nacional de Acuacultura y Pesca</t>
  </si>
  <si>
    <t>Comisión Nacional de las Zonas Áridas</t>
  </si>
  <si>
    <t>Comité Nacional para el Desarrollo Sustentable de la Caña de Azúcar</t>
  </si>
  <si>
    <t>Diconsa, S.A. de C.V.</t>
  </si>
  <si>
    <t>Fideicomiso de Riesgo Compartido</t>
  </si>
  <si>
    <t>Fondo de Empresas Expropiadas del Sector Azucarero</t>
  </si>
  <si>
    <t>Instituto Nacional de Investigaciones Forestales, Agrícolas y Pecuarias</t>
  </si>
  <si>
    <t>Instituto Nacional de Pesca y Acuacultura</t>
  </si>
  <si>
    <t>Instituto Nacional para el Desarrollo de Capacidades del Sector Rural, A.C.</t>
  </si>
  <si>
    <t>Productora Nacional de Biológicos Veterinarios</t>
  </si>
  <si>
    <t>Secretaría de Agricultura y Desarrollo Rural</t>
  </si>
  <si>
    <t>Servicio de Información Agroalimentaria y Pesquera</t>
  </si>
  <si>
    <t>Servicio Nacional de Inspección y Certificación de Semillas</t>
  </si>
  <si>
    <t>Servicio Nacional de Sanidad, Inocuidad y Calidad Agroalimentaria</t>
  </si>
  <si>
    <t>Liconsa, S.A. de C.V.</t>
  </si>
  <si>
    <t>Seguridad Alimentaria Mexicana</t>
  </si>
  <si>
    <t>Colegio Superior Agropecuario del Estado de Guerrero</t>
  </si>
  <si>
    <t>Secretaría de Comunicaciones y Transportes</t>
  </si>
  <si>
    <t>Administración Portuaria Integral de Altamira, S.A. de C.V.</t>
  </si>
  <si>
    <t>Administración Portuaria Integral de Coatzacoalcos, S.A. de C.V.</t>
  </si>
  <si>
    <t>Administración Portuaria Integral de Dos Bocas, S.A. de C.V.</t>
  </si>
  <si>
    <t>Administración Portuaria Integral de Ensenada, S.A. se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</si>
  <si>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</si>
  <si>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</si>
  <si>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</si>
  <si>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</si>
  <si>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</si>
  <si>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</si>
  <si>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</si>
  <si>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</si>
  <si>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</si>
  <si>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</si>
  <si>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</si>
  <si>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</si>
  <si>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Aeropuertos y Servicios Auxiliares</t>
  </si>
  <si>
    <t>Agencia Espacial Mexicana</t>
  </si>
  <si>
    <t>Caminos y Puentes Federales de Ingresos y Servicios Conexos</t>
  </si>
  <si>
    <t>Ferrocarril del Istmo de Tehuantepec, S.A. de C.V.</t>
  </si>
  <si>
    <t>Fideicomiso de Formación y Capacitación para el Personal de la Marina Mercante Nacional</t>
  </si>
  <si>
    <t>Grupo Aeroportuario de La Ciudad de México, S.A. de C.V.</t>
  </si>
  <si>
    <t>Instituto Mexicano del Transporte</t>
  </si>
  <si>
    <t>Organismo Promotor de Inversiones en Telecomunicaciones</t>
  </si>
  <si>
    <t>Servicio Postal Mexicano</t>
  </si>
  <si>
    <t>Servicios a la Navegación en el Espacio Aéreo Mexicano</t>
  </si>
  <si>
    <t>Servicios Aeroportuarios de la Ciudad de México, S.A. de C.V.</t>
  </si>
  <si>
    <t>Telecomunicaciones de México</t>
  </si>
  <si>
    <t>Aeropuerto Internacional de la Ciudad de México, S.A. de C.V.</t>
  </si>
  <si>
    <t>Agencia Reguladora del Transporte Ferroviario</t>
  </si>
  <si>
    <t>Ferrocarriles Nacionales de México (en proceso de desincorporación)</t>
  </si>
  <si>
    <t>Centro Nacional de Metrología</t>
  </si>
  <si>
    <t>Comisión Federal de Mejora Regulatoria</t>
  </si>
  <si>
    <t>Exportadora de Sal, S.A.De C.V.</t>
  </si>
  <si>
    <t>Fideicomiso de Fomento Minero</t>
  </si>
  <si>
    <t>Instituto Mexicano de la Propiedad Industrial</t>
  </si>
  <si>
    <t>Procuraduría Federal del Consumidor</t>
  </si>
  <si>
    <t>Secretaría de Economía</t>
  </si>
  <si>
    <t>Servicio Geológico Mexicano</t>
  </si>
  <si>
    <t>ProMéxico (en proceso de desincorporación)</t>
  </si>
  <si>
    <t>Autoridad Educativa Federal en la Ciudad de 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</si>
  <si>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</si>
  <si>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</si>
  <si>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</si>
  <si>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</si>
  <si>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</si>
  <si>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</si>
  <si>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</si>
  <si>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</si>
  <si>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</si>
  <si>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Fideicomiso de los Sistemas Normalizado de Competencia Laboral y de Certificación de Competencia Laboral</t>
  </si>
  <si>
    <t>Fondo de Cultura Económica</t>
  </si>
  <si>
    <t>Impresora y Encuadernadora Progreso, S.A. de C.V.</t>
  </si>
  <si>
    <t>Instituto Mexicano de la Radio</t>
  </si>
  <si>
    <t>Instituto Nacional de la Infraestructura Física Educativa</t>
  </si>
  <si>
    <t>Instituto Nacional para la Educación de los Adultos</t>
  </si>
  <si>
    <t>Instituto Politécnico Nacional</t>
  </si>
  <si>
    <t>Patronato de Obras e Instalaciones del Instituto Politécnico Nacional</t>
  </si>
  <si>
    <t>Secretaría de Educación Pública</t>
  </si>
  <si>
    <t>Universidad Pedagógica Nacional</t>
  </si>
  <si>
    <t>Coordinación General @Prende.Mx</t>
  </si>
  <si>
    <t>Unidad del Sistema para la Carrera de las Maestras y los Maestros</t>
  </si>
  <si>
    <t xml:space="preserve">Tecnológico Nacional de México </t>
  </si>
  <si>
    <t xml:space="preserve">Universidad Abierta y a Distancia de México </t>
  </si>
  <si>
    <t>XE-IPN Canal 11</t>
  </si>
  <si>
    <t>El Colegio de México, A.C.</t>
  </si>
  <si>
    <t>Organismo Coordinador de las Universidades para el Bienestar Benito Juárez García</t>
  </si>
  <si>
    <t>Coordinación Nacional de Becas para el Bienestar Benito Juárez</t>
  </si>
  <si>
    <t>Administración del Patrimonio de la Beneficencia Pública</t>
  </si>
  <si>
    <t>Centro Nacional de Excelencia Tecnológica en Salud</t>
  </si>
  <si>
    <t>Centro Nacional de la Transfusión Sanguínea</t>
  </si>
  <si>
    <t>Centro Nacional de Programas Preventivos y Control de Enfermedades</t>
  </si>
  <si>
    <t>Centro Nacional de Trasplantes</t>
  </si>
  <si>
    <t>Centro Nacional para la Prevención y Control del VIH/SIDA</t>
  </si>
  <si>
    <t>Centro Nacional  para la Salud  de la Infancia y Adolescencia</t>
  </si>
  <si>
    <t>Centro Regional de Alta Especialidad de Chiapas</t>
  </si>
  <si>
    <t>Centros de Integración Juvenil, A.C.</t>
  </si>
  <si>
    <t>Comisión Federal para la Protección Contra Riesgos Sanitarios</t>
  </si>
  <si>
    <t>Comisión Nacional de Arbitraje Médico</t>
  </si>
  <si>
    <t>Comisión Nacional de Bioética</t>
  </si>
  <si>
    <t>Hospital General de México "Dr. Eduardo Liceaga"</t>
  </si>
  <si>
    <t>Hospital General Dr. Manuel Gea González</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</si>
  <si>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</si>
  <si>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</si>
  <si>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</si>
  <si>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</si>
  <si>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</si>
  <si>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</si>
  <si>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</si>
  <si>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</si>
  <si>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</si>
  <si>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</si>
  <si>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</si>
  <si>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</si>
  <si>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Médicina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</si>
  <si>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</si>
  <si>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</si>
  <si>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</si>
  <si>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</si>
  <si>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</si>
  <si>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</si>
  <si>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Laboratorios de Biológicos y Reactivos De México, S.A. de C.V.</t>
  </si>
  <si>
    <t>Secretaría de Salud</t>
  </si>
  <si>
    <t>Servicios de Atención Psiquiátrica</t>
  </si>
  <si>
    <t>Sistema Nacional para El Desarrollo Integral de da Familia</t>
  </si>
  <si>
    <t xml:space="preserve">Centro Nacional de Equidad de Género y Salud Reproductiva </t>
  </si>
  <si>
    <t xml:space="preserve">Comisión Nacional Contra Las Adicciones </t>
  </si>
  <si>
    <t xml:space="preserve">Comisión Nacional de Protección Social en Salud </t>
  </si>
  <si>
    <t>Secretaría de Marina</t>
  </si>
  <si>
    <t>Comisión Nacional de los Salarios Mínimos</t>
  </si>
  <si>
    <t>Instituto del Fondo Nacional para el Consumo de los Trabajadores</t>
  </si>
  <si>
    <t>Procuraduría Federal de la Defensa del Trabajo</t>
  </si>
  <si>
    <t>Secretaría del Trabajo y Previsión Social</t>
  </si>
  <si>
    <t>Comisión Nacional de Vivienda</t>
  </si>
  <si>
    <t>Fideicomiso Fondo Nacional de Fomento Ejidal</t>
  </si>
  <si>
    <t>Fideicomiso Fondo Nacional de Habitaciones Populares</t>
  </si>
  <si>
    <t>Instituto Nacional del Suelo Sustentable</t>
  </si>
  <si>
    <t>Procuraduría Agraria</t>
  </si>
  <si>
    <t>Registro Agrario Nacional</t>
  </si>
  <si>
    <t>Secretaría de Desarrollo Agrario, Territorial y Urbano</t>
  </si>
  <si>
    <t>Comisión Nacional de Áreas Naturales Protegidas</t>
  </si>
  <si>
    <t>Comisión Nacional Forestal</t>
  </si>
  <si>
    <t>Instituto Mexicano de Tecnología del Agua</t>
  </si>
  <si>
    <t>Instituto Nacional de Ecología y Cambio Climático</t>
  </si>
  <si>
    <t>Procuraduría Federal de Protección al Ambiente</t>
  </si>
  <si>
    <t>Secretaría de Medio Ambiente y Recursos Naturales</t>
  </si>
  <si>
    <t>Agencia Nacional de Seguridad Industrial y de Protección al Medio Ambiente del Sector Hidrocarburos</t>
  </si>
  <si>
    <t xml:space="preserve">Comisión Nacional del Agua </t>
  </si>
  <si>
    <t>Centro Nacional de Control de Energía</t>
  </si>
  <si>
    <t>Centro Nacional de Control de Gas Natural</t>
  </si>
  <si>
    <t>Comisión Nacional de Seguridad Nuclear y Salvaguardias</t>
  </si>
  <si>
    <t>Comisión Nacional para el Uso Eficiente de la Energía</t>
  </si>
  <si>
    <t>Compañía Mexicana de Exploraciones, S.A. de C.V.</t>
  </si>
  <si>
    <t>Instituto Mexicano del Petróleo</t>
  </si>
  <si>
    <t>Instituto Nacional de Electricidad y Energías Limpias</t>
  </si>
  <si>
    <t>Instituto Nacional de Investigaciones Nucleares</t>
  </si>
  <si>
    <t>Secretaría de Energía</t>
  </si>
  <si>
    <t>Consejo Nacional de Evaluación de la Política de Desarrollo Social</t>
  </si>
  <si>
    <t>Consejo Nacional Para el Desarrollo y la Inclusión de las Personas con Discapacidad</t>
  </si>
  <si>
    <t>Fondo Nacional para el Fomento de las Artesanías</t>
  </si>
  <si>
    <t>Instituto Mexicano de la Juventud</t>
  </si>
  <si>
    <t>Instituto Nacional de Desarrollo Social</t>
  </si>
  <si>
    <t>Instituto Nacional de las Personas Adultas Mayores</t>
  </si>
  <si>
    <t>Secretaría de Bienestar</t>
  </si>
  <si>
    <t xml:space="preserve">Instituto Nacional de la Economía Social </t>
  </si>
  <si>
    <t>Fonatur Infraestructura, S.A. de C.V.</t>
  </si>
  <si>
    <t>Fonatur Tren Maya, S.A. de C.V.</t>
  </si>
  <si>
    <t>Instituto de Competitividad Turistica</t>
  </si>
  <si>
    <t>Secretaría de Turismo</t>
  </si>
  <si>
    <t xml:space="preserve">Coorporación de Servicios al Turista Ángeles Verdes </t>
  </si>
  <si>
    <t xml:space="preserve">Fondo Nacional de Fomento al Turismo </t>
  </si>
  <si>
    <t>Consejo de Promoción Turística de México, S.A. de C.V. (en proceso de desincorporación)</t>
  </si>
  <si>
    <t>Secretaría de la Función Pública</t>
  </si>
  <si>
    <t>Centro Nacional de Prevención de Desastres</t>
  </si>
  <si>
    <t xml:space="preserve">Guardía Nacional </t>
  </si>
  <si>
    <t>Prevención y Readaptación Social</t>
  </si>
  <si>
    <t>Secretaría de Seguridad y Protección Ciudadana</t>
  </si>
  <si>
    <t>Secretariado Ejecutivo del Sistema Nacional de Seguridad Pública</t>
  </si>
  <si>
    <t>Servicio de Protección Federal</t>
  </si>
  <si>
    <t>Coordinación Nacional Antisecuestro</t>
  </si>
  <si>
    <t>Centro Nacional de Inteligencia</t>
  </si>
  <si>
    <t xml:space="preserve">Consejería Jurídica del Ejecutivo Federal </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</si>
  <si>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</si>
  <si>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</si>
  <si>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</si>
  <si>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</si>
  <si>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</si>
  <si>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</si>
  <si>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</si>
  <si>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</si>
  <si>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</si>
  <si>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</si>
  <si>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</si>
  <si>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</si>
  <si>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</si>
  <si>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</si>
  <si>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</si>
  <si>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Ciencia y Tecnología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</si>
  <si>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</si>
  <si>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</si>
  <si>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</si>
  <si>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</si>
  <si>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</si>
  <si>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</si>
  <si>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</si>
  <si>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</si>
  <si>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</si>
  <si>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</si>
  <si>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</si>
  <si>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Comisión Nacional de Hidrocarburos</t>
  </si>
  <si>
    <t>Comisión Ejecutiva de Atención a Víctimas</t>
  </si>
  <si>
    <t>Instituto Nacional de las Mujeres</t>
  </si>
  <si>
    <t>Notimex, Agencia de Noticias del Estado Mexicano</t>
  </si>
  <si>
    <t>Procuraduría de la Defensa del Contribuyente</t>
  </si>
  <si>
    <t>Sistema Público de Radiodifusión del Estado Mexicano</t>
  </si>
  <si>
    <t>Instituto Nacional de los Pueblos Indígenas</t>
  </si>
  <si>
    <t>Secretaría Ejecutiva del Sistema Nacional Anticorrupción</t>
  </si>
  <si>
    <t>Archivo General de la Nación</t>
  </si>
  <si>
    <t>Corredor Interoceánico del Istmo de Tehuantepec</t>
  </si>
  <si>
    <t>Comisión Nacional para la Mejora Continua de la Educación</t>
  </si>
  <si>
    <t>Centro de Capacitación Cinematográfica,  A.C.</t>
  </si>
  <si>
    <t>Compañía Operadora del Centro Cultural y Turístico de Tijuana, S.A. de C.V.</t>
  </si>
  <si>
    <t>Educal, S.A. de C.V.</t>
  </si>
  <si>
    <t>Estudios Churubusco Azteca, S.A.</t>
  </si>
  <si>
    <t>Fideicomiso para la Cineteca Nacional</t>
  </si>
  <si>
    <t>Instituto Nacional de Antropología e Historia</t>
  </si>
  <si>
    <t>Instituto Nacional de Bellas Artes y Literatura</t>
  </si>
  <si>
    <t>Instituto Nacional de Estudios Históricos de las Revoluciones de México</t>
  </si>
  <si>
    <t>Instituto Nacional de Lenguas Indígenas</t>
  </si>
  <si>
    <t>Instituto Nacional del Derecho de Autor</t>
  </si>
  <si>
    <t>Radio Educación</t>
  </si>
  <si>
    <t>Secretaría de Cultura</t>
  </si>
  <si>
    <t>Televisión Metropolitana, S.A. de C.V.</t>
  </si>
  <si>
    <t xml:space="preserve">Instituto Mexicano de Cinematografía </t>
  </si>
  <si>
    <t>Instituto Nacional de Ciencias Penales</t>
  </si>
  <si>
    <t>Instituto Mexicano del Seguro Social</t>
  </si>
  <si>
    <t>Instituto de Seguridad y Servicios Sociales de los Trabajadores del Estado</t>
  </si>
  <si>
    <t>Pemex Consolidado</t>
  </si>
  <si>
    <t>CFE Consolidado</t>
  </si>
  <si>
    <t>Seleccione</t>
  </si>
  <si>
    <t>Ente Público Obligado</t>
  </si>
  <si>
    <t>Lista de Entes Públicos 2020</t>
  </si>
  <si>
    <t>No hay gasto ejercido en el año corriente</t>
  </si>
  <si>
    <t>No hay gasto ejercido en el año base</t>
  </si>
  <si>
    <t>Mando Superior</t>
  </si>
  <si>
    <t>Mando Medio</t>
  </si>
  <si>
    <t>C y T</t>
  </si>
  <si>
    <t>No hay gasto ejercido</t>
  </si>
  <si>
    <t>NA</t>
  </si>
  <si>
    <t>El costo se ha incrementado derivado al  aumento en la infraestructura del Centro al obtener la donacion de un edificio por parte del Gobierno del Estado de Qro, con lo cual se incremento el costo en el servicio. No se rebasara el techo autorizado en el PEF con recursos fircales y en su caso el excedente se cubriria con recursos propios.</t>
  </si>
  <si>
    <t>El gasto programado para arrendamiento unicamente contempla gasto con recursos propios para vehículos utilizados en muestreos, para la obtención de recusos autogenerados y que se comforma de 3 vehiculos cuyo costo de arrendamiento se paga con recursos propios pues el Centro con cuenta con presupuesto de recursos fiscales para este rubro.</t>
  </si>
  <si>
    <t>Derivado de la medidad de control al personal para el uso del fotocopiado para un uso mas eficiente, resulta en una incremento derivado de costo anual del servicio de fotocopiado</t>
  </si>
  <si>
    <t>Derivado de las disposiciones de auteridad y racionalidad, se ha limitado el uso del gasto para mensajería y fortaleciendo el uso de los medios electronicos el cual se ha incrementado sutancialmente por la medidas de control implementadas por la contingencia sanitaria.</t>
  </si>
  <si>
    <t>Derivado de las disposiciones de auteridad y racionalidad, se ha ejercido al minimo la contratación con proveedores para el servicio externo de mantenimiento a los inmuebles, adoptando primordialmente que las reparaciones indispensables sean relizadas por el mismo personal de mantenimiento de la entidad.</t>
  </si>
  <si>
    <t>Reducción al presupuesto ejercido para dar cumplimiento al art. 10 de la LFAR, por lo cual se procedió a reorientar parte del presupuesto a sustancias químicas requeridas en actividades de investigación</t>
  </si>
  <si>
    <t>Se canceló el uso de impresión de trípticos para cumplir con las medidas de austeridad y racionalidad desarrollando la difusión de los programas sustantivos y de formación de recursos humanos por medios electrónicos</t>
  </si>
  <si>
    <t>Reducción al presupuesto para dar cumplimiento a las medidas de austeridad y racionalidad y el uso al mínimo del presupuesto para productos alimenticios en la entidad.</t>
  </si>
  <si>
    <t>Reducción al presupuesto para dar cumplimiento al art. 10 de la LFAR. El gasto se reoriento al presupuesto de mantenimiento de equipo de transporte el cual presentan insuficiencia, aunado a que no se cuenta con servicio de transporte de personal y aun asi se ha logrado reducir el gasto.</t>
  </si>
  <si>
    <t>Se amplió el presupuesto en servicio telefónico sin rebasar el presupuesto ejercido en el 2019 para dar cumplimiento al art. 10 de la LFAR ya que presentaba insuficiencia. Los recursos se adecuaron de la partida de servicio de telefonía celular, mediante la adecuación presupuestaria.</t>
  </si>
  <si>
    <t>Reducción al presupuesto para dar cumplimiento al art. 10 de la LFAR. El gasto se reoriento al gasto de servicio teléfonico el cual presentan insuficiencia para la licitación, mediante adecuación presupuestaria. El gasto de telefonia celular no esta autorizado desde el 2018 en el CIDETEQ de conformidad con las disposiciones de austeridad que ha adoptado la institución de prohibir este concepto de gasto</t>
  </si>
  <si>
    <t>Se realizo la transferencia de todo el presupuesto autorizado para inscripciones a congresos en el PEF a gasto de movilidad nacional para dar cumplimiento al art. 10 de la LFAR. No se tiene contemplado el ejercicio de recursos desde 2018 para congresos en apego a las medidas de Austeridad Republicana</t>
  </si>
  <si>
    <t>El incremento corresponde a la contratación del servicio para la gestion en la recuoperación de seguro de bienes patrimoniales derivado a los daños en equipos de laboratorio que sufrio el Centro en 2017 y en donde para el 2020 se recuperaron los recursos mediante la gestión en la asesoría de los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</si>
</sst>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_-* #,##0.0_-;\-* #,##0.0_-;_-* &quot;-&quot;??_-;_-@_-"/>
  </numFmts>
  <fonts count="40">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7"/>
      <color theme="1"/>
      <name val="Montserrat"/>
    </font>
    <font>
      <sz val="7"/>
      <color rgb="FF000000"/>
      <name val="Calibri"/>
      <family val="2"/>
      <scheme val="minor"/>
    </font>
    <font>
      <b/>
      <vertAlign val="superscript"/>
      <sz val="8"/>
      <color rgb="FFFFFFFF"/>
      <name val="Montserrat"/>
    </font>
    <font>
      <b/>
      <sz val="9"/>
      <color theme="1"/>
      <name val="Montserrat"/>
    </font>
    <font>
      <b/>
      <sz val="10"/>
      <color theme="1"/>
      <name val="Montserrat"/>
    </font>
    <font>
      <sz val="10"/>
      <color theme="1"/>
      <name val="Calibri"/>
      <family val="2"/>
      <scheme val="minor"/>
    </font>
    <font>
      <b/>
      <sz val="7"/>
      <color rgb="FF000000"/>
      <name val="Montserrat"/>
    </font>
    <font>
      <b/>
      <sz val="9"/>
      <color rgb="FF000000"/>
      <name val="Montserrat"/>
    </font>
    <font>
      <sz val="14"/>
      <color theme="1"/>
      <name val="Abadi"/>
      <family val="2"/>
    </font>
    <font>
      <sz val="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theme="3" tint="0.59996337778862885"/>
        <bgColor indexed="64"/>
      </patternFill>
    </fill>
    <fill>
      <patternFill patternType="solid">
        <fgColor theme="2" tint="-9.9948118533890809E-2"/>
        <bgColor indexed="64"/>
      </patternFill>
    </fill>
    <fill>
      <patternFill patternType="solid">
        <fgColor theme="6"/>
        <bgColor indexed="64"/>
      </patternFill>
    </fill>
    <fill>
      <patternFill patternType="solid">
        <fgColor rgb="FF941100"/>
        <bgColor indexed="64"/>
      </patternFill>
    </fill>
    <fill>
      <patternFill patternType="solid">
        <fgColor rgb="FFFFD579"/>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theme="0"/>
      </top>
      <bottom style="medium">
        <color theme="0"/>
      </bottom>
      <diagonal/>
    </border>
    <border>
      <left/>
      <right style="medium">
        <color indexed="64"/>
      </right>
      <top style="dotted">
        <color rgb="FFFFFFFF"/>
      </top>
      <bottom style="dotted">
        <color rgb="FFFFFFFF"/>
      </bottom>
      <diagonal/>
    </border>
    <border>
      <left/>
      <right style="medium">
        <color indexed="64"/>
      </right>
      <top/>
      <bottom style="dotted">
        <color rgb="FFFFFFFF"/>
      </bottom>
      <diagonal/>
    </border>
    <border>
      <left/>
      <right style="medium">
        <color indexed="64"/>
      </right>
      <top style="medium">
        <color rgb="FFFFFFFF"/>
      </top>
      <bottom style="medium">
        <color rgb="FFFFFFFF"/>
      </bottom>
      <diagonal/>
    </border>
  </borders>
  <cellStyleXfs count="2">
    <xf numFmtId="0" fontId="0" fillId="0" borderId="0"/>
    <xf numFmtId="43" fontId="39" fillId="0" borderId="0" applyFont="0" applyFill="0" applyBorder="0" applyAlignment="0" applyProtection="0"/>
  </cellStyleXfs>
  <cellXfs count="294">
    <xf numFmtId="0" fontId="0" fillId="0" borderId="0" xfId="0"/>
    <xf numFmtId="164" fontId="9" fillId="3" borderId="0" xfId="0" applyNumberFormat="1"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0" fillId="0" borderId="0" xfId="0" applyProtection="1">
      <protection locked="0"/>
    </xf>
    <xf numFmtId="0" fontId="6"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13" fillId="0" borderId="4" xfId="0" applyFont="1" applyBorder="1" applyAlignment="1" applyProtection="1">
      <alignment horizontal="left" vertical="center" wrapText="1" indent="2"/>
      <protection locked="0"/>
    </xf>
    <xf numFmtId="0" fontId="13" fillId="0" borderId="7" xfId="0" applyFont="1" applyBorder="1" applyAlignment="1" applyProtection="1">
      <alignment horizontal="left" vertical="center" wrapText="1" indent="2"/>
      <protection locked="0"/>
    </xf>
    <xf numFmtId="0" fontId="12" fillId="0" borderId="8"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23" fillId="0" borderId="0" xfId="0" applyFont="1" applyProtection="1">
      <protection locked="0"/>
    </xf>
    <xf numFmtId="0" fontId="15" fillId="0" borderId="4" xfId="0" applyFont="1" applyBorder="1" applyAlignment="1" applyProtection="1">
      <alignment horizontal="left" vertical="center" wrapText="1" indent="1"/>
      <protection locked="0"/>
    </xf>
    <xf numFmtId="0" fontId="16" fillId="0" borderId="0" xfId="0" applyFont="1" applyAlignment="1" applyProtection="1">
      <alignment horizontal="left" vertical="center" wrapText="1" inden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7" fillId="0" borderId="6" xfId="0" applyFont="1" applyBorder="1" applyAlignment="1" applyProtection="1">
      <alignment vertical="center" wrapText="1"/>
      <protection locked="0"/>
    </xf>
    <xf numFmtId="0" fontId="8" fillId="4" borderId="14" xfId="0" applyFont="1" applyFill="1" applyBorder="1" applyAlignment="1" applyProtection="1">
      <alignment horizontal="left" vertical="center" wrapText="1" indent="1"/>
      <protection locked="0"/>
    </xf>
    <xf numFmtId="0" fontId="16" fillId="0" borderId="15" xfId="0" applyFont="1" applyBorder="1" applyAlignment="1" applyProtection="1">
      <alignment horizontal="left" vertical="center" wrapText="1" indent="1"/>
      <protection locked="0"/>
    </xf>
    <xf numFmtId="0" fontId="21" fillId="0" borderId="15" xfId="0" applyFont="1" applyBorder="1" applyAlignment="1" applyProtection="1">
      <alignment vertical="center" wrapText="1"/>
      <protection locked="0"/>
    </xf>
    <xf numFmtId="0" fontId="12" fillId="4" borderId="17" xfId="0" applyFont="1" applyFill="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8" fillId="0" borderId="15" xfId="0" applyFont="1" applyBorder="1" applyAlignment="1" applyProtection="1">
      <alignment horizontal="left" vertical="center" wrapText="1" indent="2"/>
      <protection locked="0"/>
    </xf>
    <xf numFmtId="0" fontId="22" fillId="0" borderId="15" xfId="0" applyFont="1" applyBorder="1" applyAlignment="1" applyProtection="1">
      <alignment horizontal="center" vertical="center" wrapText="1"/>
      <protection locked="0"/>
    </xf>
    <xf numFmtId="0" fontId="18" fillId="0" borderId="15"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21" fillId="0" borderId="0" xfId="0" applyFont="1" applyProtection="1">
      <protection locked="0"/>
    </xf>
    <xf numFmtId="0" fontId="21" fillId="5" borderId="0" xfId="0" applyFont="1" applyFill="1" applyAlignment="1" applyProtection="1">
      <alignment vertical="center" wrapText="1"/>
    </xf>
    <xf numFmtId="164" fontId="10" fillId="4" borderId="16" xfId="0" applyNumberFormat="1" applyFont="1" applyFill="1" applyBorder="1" applyAlignment="1" applyProtection="1">
      <alignment horizontal="center" vertical="center" wrapText="1"/>
    </xf>
    <xf numFmtId="0" fontId="27" fillId="0" borderId="0" xfId="0" applyFont="1" applyProtection="1">
      <protection locked="0"/>
    </xf>
    <xf numFmtId="0" fontId="8" fillId="4" borderId="7" xfId="0" applyFont="1" applyFill="1" applyBorder="1" applyAlignment="1" applyProtection="1">
      <alignment horizontal="left" vertical="center" wrapText="1" indent="1"/>
      <protection locked="0"/>
    </xf>
    <xf numFmtId="0" fontId="2"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5" fillId="0" borderId="0" xfId="0" applyFont="1" applyFill="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19" fillId="2" borderId="24" xfId="0" applyFont="1" applyFill="1" applyBorder="1" applyAlignment="1" applyProtection="1">
      <alignment horizontal="center" vertical="center" wrapText="1"/>
      <protection locked="0"/>
    </xf>
    <xf numFmtId="0" fontId="28" fillId="0" borderId="21" xfId="0" applyFont="1" applyBorder="1" applyProtection="1">
      <protection locked="0"/>
    </xf>
    <xf numFmtId="0" fontId="0" fillId="0" borderId="0" xfId="0" applyBorder="1" applyProtection="1">
      <protection locked="0"/>
    </xf>
    <xf numFmtId="0" fontId="11" fillId="0" borderId="0" xfId="0" applyFont="1" applyBorder="1" applyAlignment="1" applyProtection="1">
      <alignment horizontal="left" vertical="center" wrapText="1" indent="1"/>
      <protection locked="0"/>
    </xf>
    <xf numFmtId="0" fontId="11" fillId="0" borderId="8" xfId="0" applyFont="1" applyBorder="1" applyAlignment="1" applyProtection="1">
      <alignment horizontal="left" vertical="center" wrapText="1" indent="1"/>
      <protection locked="0"/>
    </xf>
    <xf numFmtId="0" fontId="0" fillId="0" borderId="8" xfId="0" applyBorder="1" applyProtection="1">
      <protection locked="0"/>
    </xf>
    <xf numFmtId="0" fontId="1" fillId="0" borderId="8" xfId="0" applyFont="1" applyBorder="1" applyAlignment="1" applyProtection="1">
      <alignment vertical="center" wrapText="1"/>
      <protection locked="0"/>
    </xf>
    <xf numFmtId="0" fontId="13" fillId="0" borderId="28" xfId="0" applyFont="1" applyBorder="1" applyAlignment="1" applyProtection="1">
      <alignment horizontal="justify" vertical="center" wrapText="1"/>
      <protection locked="0"/>
    </xf>
    <xf numFmtId="0" fontId="0" fillId="0" borderId="29" xfId="0" applyBorder="1" applyProtection="1">
      <protection locked="0"/>
    </xf>
    <xf numFmtId="0" fontId="8" fillId="5" borderId="0" xfId="0" applyFont="1" applyFill="1" applyBorder="1" applyAlignment="1" applyProtection="1">
      <alignment horizontal="center" vertical="center" wrapText="1"/>
      <protection locked="0"/>
    </xf>
    <xf numFmtId="164" fontId="9" fillId="3" borderId="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165" fontId="22" fillId="0" borderId="16" xfId="0" applyNumberFormat="1" applyFont="1" applyBorder="1" applyAlignment="1" applyProtection="1">
      <alignment vertical="center" wrapText="1"/>
      <protection locked="0"/>
    </xf>
    <xf numFmtId="165" fontId="22" fillId="0" borderId="16" xfId="0" applyNumberFormat="1" applyFont="1" applyBorder="1" applyAlignment="1" applyProtection="1">
      <alignment horizontal="center" vertical="center" wrapText="1"/>
      <protection locked="0"/>
    </xf>
    <xf numFmtId="165" fontId="8" fillId="4" borderId="16" xfId="0" applyNumberFormat="1" applyFont="1" applyFill="1" applyBorder="1" applyAlignment="1" applyProtection="1">
      <alignment horizontal="center" vertical="center" wrapText="1"/>
    </xf>
    <xf numFmtId="0" fontId="34" fillId="0" borderId="0" xfId="0" applyFont="1" applyProtection="1">
      <protection locked="0"/>
    </xf>
    <xf numFmtId="0" fontId="8" fillId="0" borderId="4" xfId="0" applyFont="1" applyFill="1" applyBorder="1" applyAlignment="1" applyProtection="1">
      <alignment horizontal="left" vertical="center" wrapText="1" indent="1"/>
      <protection locked="0"/>
    </xf>
    <xf numFmtId="0" fontId="11" fillId="0" borderId="4" xfId="0" applyFont="1" applyFill="1" applyBorder="1" applyAlignment="1" applyProtection="1">
      <alignment horizontal="left" vertical="center" wrapText="1" indent="1"/>
      <protection locked="0"/>
    </xf>
    <xf numFmtId="165" fontId="12" fillId="0" borderId="0" xfId="0" applyNumberFormat="1" applyFont="1" applyFill="1" applyBorder="1" applyAlignment="1" applyProtection="1">
      <alignment horizontal="center" vertical="center" wrapText="1"/>
      <protection locked="0"/>
    </xf>
    <xf numFmtId="0" fontId="34" fillId="0" borderId="0" xfId="0" applyFont="1" applyBorder="1" applyAlignment="1" applyProtection="1">
      <alignment horizontal="center"/>
      <protection locked="0"/>
    </xf>
    <xf numFmtId="164" fontId="34" fillId="0" borderId="0" xfId="0" applyNumberFormat="1" applyFont="1" applyBorder="1" applyAlignment="1" applyProtection="1">
      <alignment horizontal="center"/>
      <protection locked="0"/>
    </xf>
    <xf numFmtId="0" fontId="34" fillId="0" borderId="8" xfId="0" applyFont="1" applyBorder="1" applyAlignment="1" applyProtection="1">
      <alignment horizontal="center"/>
      <protection locked="0"/>
    </xf>
    <xf numFmtId="165" fontId="34" fillId="0" borderId="0" xfId="0" applyNumberFormat="1" applyFont="1" applyBorder="1" applyAlignment="1" applyProtection="1">
      <alignment horizontal="center"/>
      <protection locked="0"/>
    </xf>
    <xf numFmtId="165" fontId="34" fillId="0" borderId="8" xfId="0" applyNumberFormat="1" applyFont="1" applyBorder="1" applyAlignment="1" applyProtection="1">
      <alignment horizontal="center"/>
      <protection locked="0"/>
    </xf>
    <xf numFmtId="165" fontId="34" fillId="0" borderId="0" xfId="0" applyNumberFormat="1" applyFont="1" applyFill="1" applyBorder="1" applyAlignment="1" applyProtection="1">
      <alignment horizontal="center"/>
      <protection locked="0"/>
    </xf>
    <xf numFmtId="0" fontId="13" fillId="0" borderId="30" xfId="0" applyFont="1" applyBorder="1" applyAlignment="1" applyProtection="1">
      <alignment horizontal="center" vertical="center" wrapText="1"/>
      <protection locked="0"/>
    </xf>
    <xf numFmtId="165" fontId="13" fillId="0" borderId="30" xfId="0" applyNumberFormat="1" applyFont="1" applyBorder="1" applyAlignment="1" applyProtection="1">
      <alignment horizontal="center" vertical="center" wrapText="1"/>
      <protection locked="0"/>
    </xf>
    <xf numFmtId="165" fontId="35" fillId="0" borderId="31" xfId="0" applyNumberFormat="1" applyFont="1" applyBorder="1" applyAlignment="1" applyProtection="1">
      <alignment horizontal="center" vertical="center" wrapText="1"/>
    </xf>
    <xf numFmtId="166" fontId="35" fillId="0" borderId="31" xfId="0" applyNumberFormat="1" applyFont="1" applyBorder="1" applyAlignment="1" applyProtection="1">
      <alignment horizontal="center" vertical="center" wrapText="1"/>
    </xf>
    <xf numFmtId="0" fontId="19" fillId="2" borderId="0" xfId="0"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0" fillId="0" borderId="0" xfId="0" applyProtection="1">
      <protection hidden="1"/>
    </xf>
    <xf numFmtId="0" fontId="37" fillId="0" borderId="0" xfId="0" applyFont="1" applyAlignment="1">
      <alignment vertical="center"/>
    </xf>
    <xf numFmtId="0" fontId="37" fillId="7" borderId="34" xfId="0" applyFont="1" applyFill="1" applyBorder="1" applyAlignment="1">
      <alignment horizontal="center" vertical="center"/>
    </xf>
    <xf numFmtId="0" fontId="37" fillId="8" borderId="33" xfId="0" applyFont="1" applyFill="1" applyBorder="1" applyAlignment="1">
      <alignment horizontal="center" vertical="center"/>
    </xf>
    <xf numFmtId="0" fontId="19" fillId="2" borderId="8"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protection locked="0"/>
    </xf>
    <xf numFmtId="165" fontId="14" fillId="0" borderId="37" xfId="0" applyNumberFormat="1" applyFont="1" applyBorder="1" applyAlignment="1" applyProtection="1">
      <alignment horizontal="center" vertical="center"/>
      <protection locked="0"/>
    </xf>
    <xf numFmtId="0" fontId="13" fillId="0" borderId="38" xfId="0" applyFont="1" applyBorder="1" applyAlignment="1" applyProtection="1">
      <alignment horizontal="justify" vertical="center" wrapText="1"/>
      <protection locked="0"/>
    </xf>
    <xf numFmtId="0" fontId="14" fillId="0" borderId="39" xfId="0" applyFont="1" applyBorder="1" applyAlignment="1" applyProtection="1">
      <alignment horizontal="center" vertical="center"/>
      <protection locked="0"/>
    </xf>
    <xf numFmtId="165" fontId="14" fillId="0" borderId="39" xfId="0" applyNumberFormat="1" applyFont="1" applyBorder="1" applyAlignment="1" applyProtection="1">
      <alignment horizontal="center" vertical="center"/>
      <protection locked="0"/>
    </xf>
    <xf numFmtId="0" fontId="14" fillId="6" borderId="40" xfId="0" applyFont="1" applyFill="1" applyBorder="1" applyAlignment="1" applyProtection="1">
      <alignment horizontal="justify" vertical="center"/>
    </xf>
    <xf numFmtId="0" fontId="13" fillId="0" borderId="41" xfId="0" applyFont="1" applyBorder="1" applyAlignment="1" applyProtection="1">
      <alignment vertical="center" wrapText="1"/>
      <protection locked="0"/>
    </xf>
    <xf numFmtId="164" fontId="14" fillId="0" borderId="42" xfId="0" applyNumberFormat="1" applyFont="1" applyBorder="1" applyAlignment="1" applyProtection="1">
      <alignment horizontal="center" vertical="center"/>
      <protection locked="0"/>
    </xf>
    <xf numFmtId="0" fontId="35" fillId="0" borderId="41"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4" fillId="0" borderId="44" xfId="0" applyFont="1" applyBorder="1" applyAlignment="1" applyProtection="1">
      <alignment horizontal="center" vertical="center"/>
      <protection locked="0"/>
    </xf>
    <xf numFmtId="165" fontId="14" fillId="0" borderId="44" xfId="0" applyNumberFormat="1" applyFont="1" applyBorder="1" applyAlignment="1" applyProtection="1">
      <alignment horizontal="center" vertical="center"/>
      <protection locked="0"/>
    </xf>
    <xf numFmtId="164" fontId="14" fillId="0" borderId="45" xfId="0" applyNumberFormat="1" applyFont="1" applyBorder="1" applyAlignment="1" applyProtection="1">
      <alignment horizontal="center" vertical="center"/>
      <protection locked="0"/>
    </xf>
    <xf numFmtId="0" fontId="28" fillId="0" borderId="2" xfId="0" applyFont="1" applyBorder="1" applyProtection="1">
      <protection locked="0"/>
    </xf>
    <xf numFmtId="0" fontId="19" fillId="2" borderId="46"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8" fillId="0" borderId="8" xfId="0" applyFont="1" applyBorder="1" applyAlignment="1" applyProtection="1">
      <alignment vertical="center" wrapText="1"/>
      <protection locked="0"/>
    </xf>
    <xf numFmtId="49" fontId="19" fillId="2" borderId="8" xfId="0" applyNumberFormat="1" applyFont="1" applyFill="1" applyBorder="1" applyAlignment="1" applyProtection="1">
      <alignment horizontal="center" vertical="center" wrapText="1"/>
      <protection locked="0"/>
    </xf>
    <xf numFmtId="0" fontId="28" fillId="0" borderId="8" xfId="0" applyFont="1" applyBorder="1" applyProtection="1">
      <protection locked="0"/>
    </xf>
    <xf numFmtId="0" fontId="19" fillId="2" borderId="35" xfId="0"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165" fontId="9" fillId="3" borderId="12" xfId="0" applyNumberFormat="1" applyFont="1" applyFill="1" applyBorder="1" applyAlignment="1" applyProtection="1">
      <alignment horizontal="center" vertical="center" wrapText="1"/>
    </xf>
    <xf numFmtId="164" fontId="9" fillId="3" borderId="12" xfId="0" applyNumberFormat="1" applyFont="1" applyFill="1" applyBorder="1" applyAlignment="1" applyProtection="1">
      <alignment horizontal="center" vertical="center" wrapText="1"/>
    </xf>
    <xf numFmtId="0" fontId="1" fillId="0" borderId="12" xfId="0" applyFont="1" applyBorder="1" applyAlignment="1" applyProtection="1">
      <alignment vertical="center" wrapText="1"/>
      <protection locked="0"/>
    </xf>
    <xf numFmtId="0" fontId="9" fillId="3" borderId="12" xfId="0" applyFont="1" applyFill="1" applyBorder="1" applyAlignment="1" applyProtection="1">
      <alignment horizontal="center" vertical="center" wrapText="1"/>
      <protection locked="0"/>
    </xf>
    <xf numFmtId="0" fontId="0" fillId="0" borderId="12" xfId="0" applyBorder="1" applyProtection="1">
      <protection locked="0"/>
    </xf>
    <xf numFmtId="164" fontId="9" fillId="3" borderId="13" xfId="0" applyNumberFormat="1"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164" fontId="9" fillId="3" borderId="12" xfId="0" applyNumberFormat="1" applyFont="1" applyFill="1" applyBorder="1" applyAlignment="1" applyProtection="1">
      <alignment horizontal="center" vertical="center" wrapText="1"/>
      <protection locked="0"/>
    </xf>
    <xf numFmtId="164" fontId="9" fillId="3" borderId="13" xfId="0" applyNumberFormat="1" applyFont="1" applyFill="1" applyBorder="1" applyAlignment="1" applyProtection="1">
      <alignment horizontal="center" vertical="center" wrapText="1"/>
      <protection locked="0"/>
    </xf>
    <xf numFmtId="0" fontId="8" fillId="4" borderId="11" xfId="0" applyFont="1" applyFill="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165" fontId="12" fillId="4" borderId="12"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164" fontId="9" fillId="3" borderId="6"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7" fillId="0" borderId="8" xfId="0" applyFont="1" applyBorder="1" applyAlignment="1" applyProtection="1">
      <alignment vertical="center" wrapText="1"/>
      <protection locked="0"/>
    </xf>
    <xf numFmtId="0" fontId="24" fillId="2" borderId="35" xfId="0"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wrapText="1"/>
    </xf>
    <xf numFmtId="0" fontId="9" fillId="0" borderId="12" xfId="0" applyFont="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21" fillId="5" borderId="12" xfId="0" applyFont="1" applyFill="1" applyBorder="1" applyAlignment="1" applyProtection="1">
      <alignment vertical="center" wrapText="1"/>
      <protection locked="0"/>
    </xf>
    <xf numFmtId="3" fontId="9" fillId="3" borderId="12" xfId="0" applyNumberFormat="1" applyFont="1" applyFill="1" applyBorder="1" applyAlignment="1" applyProtection="1">
      <alignment horizontal="center" vertical="center" wrapText="1"/>
      <protection locked="0"/>
    </xf>
    <xf numFmtId="3" fontId="9" fillId="3" borderId="1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center" vertical="center" wrapText="1"/>
      <protection locked="0"/>
    </xf>
    <xf numFmtId="0" fontId="21" fillId="5" borderId="0" xfId="0" applyFont="1" applyFill="1" applyBorder="1" applyAlignment="1" applyProtection="1">
      <alignment vertical="center" wrapText="1"/>
      <protection locked="0"/>
    </xf>
    <xf numFmtId="3" fontId="9" fillId="3" borderId="0" xfId="0" applyNumberFormat="1" applyFont="1" applyFill="1" applyBorder="1" applyAlignment="1" applyProtection="1">
      <alignment horizontal="center" vertical="center" wrapText="1"/>
      <protection locked="0"/>
    </xf>
    <xf numFmtId="3" fontId="9" fillId="3" borderId="6" xfId="0" applyNumberFormat="1" applyFont="1" applyFill="1" applyBorder="1" applyAlignment="1" applyProtection="1">
      <alignment horizontal="center" vertical="center" wrapText="1"/>
      <protection locked="0"/>
    </xf>
    <xf numFmtId="165" fontId="10" fillId="4" borderId="8" xfId="0" applyNumberFormat="1" applyFont="1" applyFill="1" applyBorder="1" applyAlignment="1" applyProtection="1">
      <alignment horizontal="center" vertical="center" wrapText="1"/>
    </xf>
    <xf numFmtId="165" fontId="10" fillId="4" borderId="35"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wrapText="1"/>
    </xf>
    <xf numFmtId="164" fontId="8" fillId="3" borderId="2" xfId="0" applyNumberFormat="1" applyFont="1" applyFill="1" applyBorder="1" applyAlignment="1" applyProtection="1">
      <alignment horizontal="center" vertical="center" wrapText="1"/>
    </xf>
    <xf numFmtId="164" fontId="8" fillId="3" borderId="3" xfId="0" applyNumberFormat="1" applyFont="1" applyFill="1" applyBorder="1" applyAlignment="1" applyProtection="1">
      <alignment horizontal="center" vertical="center" wrapText="1"/>
    </xf>
    <xf numFmtId="164" fontId="8" fillId="3" borderId="7"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35" xfId="0" applyNumberFormat="1" applyFont="1" applyFill="1" applyBorder="1" applyAlignment="1" applyProtection="1">
      <alignment horizontal="center" vertical="center" wrapText="1"/>
    </xf>
    <xf numFmtId="165" fontId="10" fillId="4" borderId="12" xfId="0" applyNumberFormat="1" applyFont="1" applyFill="1" applyBorder="1" applyAlignment="1" applyProtection="1">
      <alignment horizontal="center" vertical="center" wrapText="1"/>
    </xf>
    <xf numFmtId="0" fontId="21" fillId="0" borderId="12" xfId="0" applyFont="1" applyBorder="1" applyAlignment="1" applyProtection="1">
      <alignment vertical="center" wrapText="1"/>
      <protection locked="0"/>
    </xf>
    <xf numFmtId="164" fontId="8" fillId="3" borderId="12" xfId="0" applyNumberFormat="1" applyFont="1" applyFill="1" applyBorder="1" applyAlignment="1" applyProtection="1">
      <alignment horizontal="center" vertical="center" wrapText="1"/>
    </xf>
    <xf numFmtId="164" fontId="8" fillId="3" borderId="4" xfId="0"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wrapText="1"/>
    </xf>
    <xf numFmtId="164" fontId="8" fillId="3" borderId="6" xfId="0" applyNumberFormat="1" applyFont="1" applyFill="1" applyBorder="1" applyAlignment="1" applyProtection="1">
      <alignment horizontal="center" vertical="center" wrapText="1"/>
    </xf>
    <xf numFmtId="0" fontId="14" fillId="0" borderId="0" xfId="0" applyFont="1" applyBorder="1" applyAlignment="1" applyProtection="1">
      <alignment horizontal="left" vertical="center" wrapText="1" indent="2"/>
      <protection locked="0"/>
    </xf>
    <xf numFmtId="165" fontId="21" fillId="0" borderId="0" xfId="0" applyNumberFormat="1" applyFont="1" applyBorder="1" applyAlignment="1" applyProtection="1">
      <alignment horizontal="center" vertical="center" wrapText="1"/>
    </xf>
    <xf numFmtId="165" fontId="21" fillId="0" borderId="6" xfId="0" applyNumberFormat="1" applyFont="1" applyBorder="1" applyAlignment="1" applyProtection="1">
      <alignment horizontal="center" vertical="center" wrapText="1"/>
    </xf>
    <xf numFmtId="165" fontId="10" fillId="4" borderId="13" xfId="0" applyNumberFormat="1" applyFont="1" applyFill="1" applyBorder="1" applyAlignment="1" applyProtection="1">
      <alignment horizontal="center" vertical="center" wrapText="1"/>
    </xf>
    <xf numFmtId="165" fontId="21" fillId="0" borderId="0" xfId="0" applyNumberFormat="1" applyFont="1" applyBorder="1" applyAlignment="1" applyProtection="1">
      <alignment vertical="center" wrapText="1"/>
      <protection locked="0"/>
    </xf>
    <xf numFmtId="165" fontId="21" fillId="0" borderId="6" xfId="0" applyNumberFormat="1" applyFont="1" applyBorder="1" applyAlignment="1" applyProtection="1">
      <alignment vertical="center" wrapText="1"/>
      <protection locked="0"/>
    </xf>
    <xf numFmtId="165" fontId="21" fillId="0" borderId="8" xfId="0" applyNumberFormat="1" applyFont="1" applyBorder="1" applyAlignment="1" applyProtection="1">
      <alignment vertical="center" wrapText="1"/>
      <protection locked="0"/>
    </xf>
    <xf numFmtId="165" fontId="21" fillId="0" borderId="35" xfId="0" applyNumberFormat="1" applyFont="1" applyBorder="1" applyAlignment="1" applyProtection="1">
      <alignment vertical="center" wrapText="1"/>
      <protection locked="0"/>
    </xf>
    <xf numFmtId="165" fontId="8" fillId="3" borderId="12" xfId="0" applyNumberFormat="1" applyFont="1" applyFill="1" applyBorder="1" applyAlignment="1" applyProtection="1">
      <alignment horizontal="center" vertical="center" wrapText="1"/>
    </xf>
    <xf numFmtId="165" fontId="8" fillId="3" borderId="13" xfId="0" applyNumberFormat="1" applyFont="1" applyFill="1" applyBorder="1" applyAlignment="1" applyProtection="1">
      <alignment horizontal="center" vertical="center" wrapText="1"/>
    </xf>
    <xf numFmtId="0" fontId="0" fillId="0" borderId="0" xfId="0" applyAlignment="1">
      <alignment textRotation="255"/>
    </xf>
    <xf numFmtId="0" fontId="38" fillId="0" borderId="0" xfId="0" applyFont="1" applyProtection="1">
      <protection locked="0"/>
    </xf>
    <xf numFmtId="164" fontId="9" fillId="3" borderId="2" xfId="0" applyNumberFormat="1" applyFont="1" applyFill="1" applyBorder="1" applyAlignment="1" applyProtection="1">
      <alignment horizontal="center" vertical="center" wrapText="1"/>
    </xf>
    <xf numFmtId="0" fontId="13" fillId="0" borderId="1" xfId="0" applyFont="1" applyBorder="1" applyAlignment="1" applyProtection="1">
      <alignment horizontal="left" vertical="center" wrapText="1" indent="2"/>
      <protection locked="0"/>
    </xf>
    <xf numFmtId="0" fontId="11" fillId="0" borderId="2" xfId="0" applyFont="1" applyBorder="1" applyAlignment="1" applyProtection="1">
      <alignment horizontal="left" vertical="center" wrapText="1" indent="1"/>
      <protection locked="0"/>
    </xf>
    <xf numFmtId="165" fontId="34" fillId="0" borderId="2" xfId="0" applyNumberFormat="1" applyFont="1" applyBorder="1" applyAlignment="1" applyProtection="1">
      <alignment horizontal="center"/>
      <protection locked="0"/>
    </xf>
    <xf numFmtId="164" fontId="34" fillId="0" borderId="2" xfId="0" applyNumberFormat="1" applyFont="1" applyBorder="1" applyAlignment="1" applyProtection="1">
      <alignment horizontal="center"/>
      <protection locked="0"/>
    </xf>
    <xf numFmtId="0" fontId="1" fillId="0" borderId="2" xfId="0" applyFont="1" applyBorder="1" applyAlignment="1" applyProtection="1">
      <alignment vertical="center" wrapText="1"/>
      <protection locked="0"/>
    </xf>
    <xf numFmtId="165" fontId="34" fillId="0" borderId="2" xfId="0" applyNumberFormat="1" applyFont="1" applyFill="1" applyBorder="1" applyAlignment="1" applyProtection="1">
      <alignment horizontal="center"/>
      <protection locked="0"/>
    </xf>
    <xf numFmtId="0" fontId="34" fillId="0" borderId="2" xfId="0" applyFont="1" applyBorder="1" applyAlignment="1" applyProtection="1">
      <alignment horizontal="center"/>
      <protection locked="0"/>
    </xf>
    <xf numFmtId="164" fontId="9" fillId="3" borderId="3" xfId="0" applyNumberFormat="1" applyFont="1" applyFill="1" applyBorder="1" applyAlignment="1" applyProtection="1">
      <alignment horizontal="center" vertical="center" wrapText="1"/>
    </xf>
    <xf numFmtId="164" fontId="34" fillId="0" borderId="8" xfId="0" applyNumberFormat="1" applyFont="1" applyBorder="1" applyAlignment="1" applyProtection="1">
      <alignment horizontal="center"/>
      <protection locked="0"/>
    </xf>
    <xf numFmtId="164" fontId="9" fillId="3" borderId="8" xfId="0" applyNumberFormat="1" applyFont="1" applyFill="1" applyBorder="1" applyAlignment="1" applyProtection="1">
      <alignment horizontal="center" vertical="center" wrapText="1"/>
    </xf>
    <xf numFmtId="164" fontId="9" fillId="3" borderId="35" xfId="0" applyNumberFormat="1"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wrapText="1"/>
      <protection locked="0"/>
    </xf>
    <xf numFmtId="3" fontId="9" fillId="3" borderId="8"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indent="1"/>
      <protection locked="0"/>
    </xf>
    <xf numFmtId="0" fontId="12" fillId="4" borderId="2" xfId="0" applyFont="1" applyFill="1" applyBorder="1" applyAlignment="1" applyProtection="1">
      <alignment horizontal="center" vertical="center" wrapText="1"/>
      <protection locked="0"/>
    </xf>
    <xf numFmtId="0" fontId="21" fillId="5" borderId="2" xfId="0" applyFont="1" applyFill="1" applyBorder="1" applyAlignment="1" applyProtection="1">
      <alignment vertical="center" wrapText="1"/>
      <protection locked="0"/>
    </xf>
    <xf numFmtId="3" fontId="9" fillId="3" borderId="3" xfId="0" applyNumberFormat="1" applyFont="1" applyFill="1" applyBorder="1" applyAlignment="1" applyProtection="1">
      <alignment horizontal="center" vertical="center" wrapText="1"/>
      <protection locked="0"/>
    </xf>
    <xf numFmtId="0" fontId="11" fillId="0" borderId="8" xfId="0" applyFont="1" applyFill="1" applyBorder="1" applyAlignment="1" applyProtection="1">
      <alignment horizontal="left" vertical="center" wrapText="1" indent="1"/>
      <protection locked="0"/>
    </xf>
    <xf numFmtId="0" fontId="12" fillId="4" borderId="8" xfId="0" applyFont="1" applyFill="1" applyBorder="1" applyAlignment="1" applyProtection="1">
      <alignment horizontal="center" vertical="center" wrapText="1"/>
      <protection locked="0"/>
    </xf>
    <xf numFmtId="0" fontId="21" fillId="5" borderId="8" xfId="0" applyFont="1" applyFill="1" applyBorder="1" applyAlignment="1" applyProtection="1">
      <alignment vertical="center" wrapText="1"/>
      <protection locked="0"/>
    </xf>
    <xf numFmtId="3" fontId="9" fillId="3" borderId="35"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indent="1"/>
      <protection locked="0"/>
    </xf>
    <xf numFmtId="0" fontId="11" fillId="0" borderId="2" xfId="0" applyFont="1" applyFill="1" applyBorder="1" applyAlignment="1" applyProtection="1">
      <alignment horizontal="left" vertical="center" wrapText="1" indent="1"/>
      <protection locked="0"/>
    </xf>
    <xf numFmtId="0" fontId="12" fillId="0" borderId="2"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indent="1"/>
      <protection locked="0"/>
    </xf>
    <xf numFmtId="0" fontId="12" fillId="0" borderId="8"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left" vertical="center" wrapText="1" indent="1"/>
      <protection locked="0"/>
    </xf>
    <xf numFmtId="0" fontId="12" fillId="4" borderId="0" xfId="0" applyFont="1" applyFill="1" applyBorder="1" applyAlignment="1" applyProtection="1">
      <alignment horizontal="center" vertical="center" wrapText="1"/>
      <protection locked="0"/>
    </xf>
    <xf numFmtId="0" fontId="8" fillId="0" borderId="8" xfId="0" applyFont="1" applyBorder="1" applyAlignment="1" applyProtection="1">
      <alignment horizontal="left" vertical="center" wrapText="1" indent="1"/>
      <protection locked="0"/>
    </xf>
    <xf numFmtId="164" fontId="9" fillId="3" borderId="2"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0" fontId="37" fillId="9" borderId="33" xfId="0" applyFont="1" applyFill="1" applyBorder="1" applyAlignment="1">
      <alignment horizontal="left" vertical="center"/>
    </xf>
    <xf numFmtId="43" fontId="0" fillId="0" borderId="0" xfId="1" applyFont="1" applyProtection="1">
      <protection locked="0"/>
    </xf>
    <xf numFmtId="165" fontId="21" fillId="0" borderId="0" xfId="0" applyNumberFormat="1" applyFont="1" applyBorder="1" applyAlignment="1" applyProtection="1">
      <alignment horizontal="center" vertical="center" wrapText="1"/>
      <protection locked="0"/>
    </xf>
    <xf numFmtId="165" fontId="21" fillId="0" borderId="8" xfId="0" applyNumberFormat="1"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10" fillId="0" borderId="17" xfId="0" applyFont="1" applyBorder="1" applyAlignment="1" applyProtection="1">
      <alignment vertical="center" wrapText="1"/>
      <protection locked="0"/>
    </xf>
    <xf numFmtId="43" fontId="21" fillId="0" borderId="0" xfId="1" applyFont="1" applyProtection="1">
      <protection locked="0"/>
    </xf>
    <xf numFmtId="167" fontId="0" fillId="0" borderId="0" xfId="1" applyNumberFormat="1" applyFont="1" applyProtection="1">
      <protection locked="0"/>
    </xf>
    <xf numFmtId="167" fontId="22" fillId="0" borderId="0" xfId="1" applyNumberFormat="1"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19" fillId="2" borderId="1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3" fillId="0" borderId="0"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19"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center" vertical="center" wrapText="1"/>
      <protection locked="0"/>
    </xf>
    <xf numFmtId="0" fontId="24" fillId="2" borderId="47"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4"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36" fillId="0" borderId="25" xfId="0" applyFont="1" applyBorder="1" applyAlignment="1" applyProtection="1">
      <alignment horizontal="center" vertical="center" wrapText="1"/>
      <protection locked="0"/>
    </xf>
    <xf numFmtId="0" fontId="36" fillId="0" borderId="26" xfId="0" applyFont="1" applyBorder="1" applyAlignment="1" applyProtection="1">
      <alignment horizontal="center" vertical="center" wrapText="1"/>
      <protection locked="0"/>
    </xf>
    <xf numFmtId="0" fontId="36" fillId="0" borderId="27" xfId="0" applyFont="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29" fillId="0" borderId="1" xfId="0" applyFont="1" applyFill="1" applyBorder="1" applyAlignment="1" applyProtection="1">
      <alignment vertical="center" wrapText="1"/>
      <protection locked="0"/>
    </xf>
    <xf numFmtId="0" fontId="29"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colors>
    <mruColors>
      <color rgb="FFFFD579"/>
      <color rgb="FF929000"/>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142875</xdr:colOff>
      <xdr:row>4</xdr:row>
      <xdr:rowOff>38100</xdr:rowOff>
    </xdr:from>
    <xdr:to>
      <xdr:col>5</xdr:col>
      <xdr:colOff>495300</xdr:colOff>
      <xdr:row>7</xdr:row>
      <xdr:rowOff>139700</xdr:rowOff>
    </xdr:to>
    <xdr:sp macro="" textlink="">
      <xdr:nvSpPr>
        <xdr:cNvPr id="2" name="Rectángulo 1">
          <a:extLst>
            <a:ext uri="{FF2B5EF4-FFF2-40B4-BE49-F238E27FC236}">
              <a16:creationId xmlns:a16="http://schemas.microsoft.com/office/drawing/2014/main" id="{70440DFB-BEB7-459B-B0EA-F13D89CA85AD}"/>
            </a:ext>
            <a:ext uri="{C183D7F6-B498-43B3-948B-1728B52AA6E4}">
              <adec:decorative xmlns:adec="http://schemas.microsoft.com/office/drawing/2017/decorative" xmlns="" val="1"/>
            </a:ext>
          </a:extLst>
        </xdr:cNvPr>
        <xdr:cNvSpPr/>
      </xdr:nvSpPr>
      <xdr:spPr>
        <a:xfrm>
          <a:off x="7635875" y="1193800"/>
          <a:ext cx="2828925" cy="673100"/>
        </a:xfrm>
        <a:prstGeom prst="rect">
          <a:avLst/>
        </a:prstGeom>
        <a:solidFill>
          <a:srgbClr val="92D050"/>
        </a:solidFill>
        <a:ln>
          <a:solidFill>
            <a:schemeClr val="accent1">
              <a:shade val="50000"/>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t>                               </a:t>
          </a:r>
        </a:p>
        <a:p>
          <a:pPr algn="l"/>
          <a:r>
            <a:rPr lang="es-ES" sz="1100" b="1"/>
            <a:t>                         </a:t>
          </a:r>
          <a:r>
            <a:rPr lang="es-ES" sz="1100" b="1">
              <a:solidFill>
                <a:schemeClr val="tx1"/>
              </a:solidFill>
            </a:rPr>
            <a:t>Seleccionar de la lista </a:t>
          </a:r>
        </a:p>
      </xdr:txBody>
    </xdr:sp>
    <xdr:clientData/>
  </xdr:twoCellAnchor>
  <xdr:twoCellAnchor>
    <xdr:from>
      <xdr:col>2</xdr:col>
      <xdr:colOff>238125</xdr:colOff>
      <xdr:row>2</xdr:row>
      <xdr:rowOff>228600</xdr:rowOff>
    </xdr:from>
    <xdr:to>
      <xdr:col>3</xdr:col>
      <xdr:colOff>638175</xdr:colOff>
      <xdr:row>3</xdr:row>
      <xdr:rowOff>104775</xdr:rowOff>
    </xdr:to>
    <xdr:cxnSp macro="">
      <xdr:nvCxnSpPr>
        <xdr:cNvPr id="4" name="Conector recto de flecha 3">
          <a:extLst>
            <a:ext uri="{FF2B5EF4-FFF2-40B4-BE49-F238E27FC236}">
              <a16:creationId xmlns:a16="http://schemas.microsoft.com/office/drawing/2014/main" id="{68ED4230-0381-4C06-86FD-7C3117E02AB7}"/>
            </a:ext>
          </a:extLst>
        </xdr:cNvPr>
        <xdr:cNvCxnSpPr/>
      </xdr:nvCxnSpPr>
      <xdr:spPr>
        <a:xfrm flipH="1" flipV="1">
          <a:off x="6800850" y="809625"/>
          <a:ext cx="116205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90"/>
  <sheetViews>
    <sheetView workbookViewId="0">
      <selection activeCell="B10" sqref="B10"/>
    </sheetView>
  </sheetViews>
  <sheetFormatPr baseColWidth="10" defaultRowHeight="15"/>
  <cols>
    <col min="1" max="1" width="37.7109375" customWidth="1"/>
    <col min="2" max="2" width="93.7109375" customWidth="1"/>
    <col min="9" max="9" width="0" style="78" hidden="1" customWidth="1"/>
    <col min="10" max="10" width="114.28515625" style="78" hidden="1" customWidth="1"/>
    <col min="11" max="11" width="11.42578125" style="78"/>
  </cols>
  <sheetData>
    <row r="1" spans="1:10" ht="15.75" thickBot="1"/>
    <row r="2" spans="1:10" ht="30" customHeight="1" thickBot="1">
      <c r="A2" s="79"/>
      <c r="B2" s="80" t="s">
        <v>497</v>
      </c>
    </row>
    <row r="3" spans="1:10" ht="30" customHeight="1" thickBot="1">
      <c r="A3" s="81" t="s">
        <v>496</v>
      </c>
      <c r="B3" s="201" t="s">
        <v>446</v>
      </c>
      <c r="J3" s="78" t="s">
        <v>495</v>
      </c>
    </row>
    <row r="4" spans="1:10">
      <c r="J4" s="78" t="s">
        <v>209</v>
      </c>
    </row>
    <row r="5" spans="1:10">
      <c r="J5" s="78" t="s">
        <v>210</v>
      </c>
    </row>
    <row r="6" spans="1:10">
      <c r="J6" s="78" t="s">
        <v>211</v>
      </c>
    </row>
    <row r="7" spans="1:10">
      <c r="J7" s="78" t="s">
        <v>212</v>
      </c>
    </row>
    <row r="8" spans="1:10">
      <c r="J8" s="78" t="s">
        <v>213</v>
      </c>
    </row>
    <row r="9" spans="1:10">
      <c r="J9" s="78" t="s">
        <v>214</v>
      </c>
    </row>
    <row r="10" spans="1:10">
      <c r="J10" s="78" t="s">
        <v>215</v>
      </c>
    </row>
    <row r="11" spans="1:10">
      <c r="J11" s="78" t="s">
        <v>216</v>
      </c>
    </row>
    <row r="12" spans="1:10">
      <c r="J12" s="78" t="s">
        <v>217</v>
      </c>
    </row>
    <row r="13" spans="1:10">
      <c r="J13" s="78" t="s">
        <v>218</v>
      </c>
    </row>
    <row r="14" spans="1:10">
      <c r="J14" s="78" t="s">
        <v>219</v>
      </c>
    </row>
    <row r="15" spans="1:10">
      <c r="J15" s="78" t="s">
        <v>220</v>
      </c>
    </row>
    <row r="16" spans="1:10">
      <c r="J16" s="78" t="s">
        <v>221</v>
      </c>
    </row>
    <row r="17" spans="5:10">
      <c r="E17" s="167"/>
      <c r="J17" s="78" t="s">
        <v>222</v>
      </c>
    </row>
    <row r="18" spans="5:10">
      <c r="J18" s="78" t="s">
        <v>223</v>
      </c>
    </row>
    <row r="19" spans="5:10">
      <c r="J19" s="78" t="s">
        <v>224</v>
      </c>
    </row>
    <row r="20" spans="5:10">
      <c r="J20" s="78" t="s">
        <v>225</v>
      </c>
    </row>
    <row r="21" spans="5:10">
      <c r="J21" s="78" t="s">
        <v>226</v>
      </c>
    </row>
    <row r="22" spans="5:10">
      <c r="J22" s="78" t="s">
        <v>227</v>
      </c>
    </row>
    <row r="23" spans="5:10">
      <c r="J23" s="78" t="s">
        <v>228</v>
      </c>
    </row>
    <row r="24" spans="5:10">
      <c r="J24" s="78" t="s">
        <v>229</v>
      </c>
    </row>
    <row r="25" spans="5:10">
      <c r="J25" s="78" t="s">
        <v>230</v>
      </c>
    </row>
    <row r="26" spans="5:10">
      <c r="J26" s="78" t="s">
        <v>231</v>
      </c>
    </row>
    <row r="27" spans="5:10">
      <c r="J27" s="78" t="s">
        <v>232</v>
      </c>
    </row>
    <row r="28" spans="5:10">
      <c r="J28" s="78" t="s">
        <v>233</v>
      </c>
    </row>
    <row r="29" spans="5:10">
      <c r="J29" s="78" t="s">
        <v>234</v>
      </c>
    </row>
    <row r="30" spans="5:10">
      <c r="J30" s="78" t="s">
        <v>235</v>
      </c>
    </row>
    <row r="31" spans="5:10">
      <c r="J31" s="78" t="s">
        <v>236</v>
      </c>
    </row>
    <row r="32" spans="5:10">
      <c r="J32" s="78" t="s">
        <v>237</v>
      </c>
    </row>
    <row r="33" spans="10:10">
      <c r="J33" s="78" t="s">
        <v>238</v>
      </c>
    </row>
    <row r="34" spans="10:10">
      <c r="J34" s="78" t="s">
        <v>239</v>
      </c>
    </row>
    <row r="35" spans="10:10">
      <c r="J35" s="78" t="s">
        <v>240</v>
      </c>
    </row>
    <row r="36" spans="10:10">
      <c r="J36" s="78" t="s">
        <v>241</v>
      </c>
    </row>
    <row r="37" spans="10:10">
      <c r="J37" s="78" t="s">
        <v>242</v>
      </c>
    </row>
    <row r="38" spans="10:10">
      <c r="J38" s="78" t="s">
        <v>243</v>
      </c>
    </row>
    <row r="39" spans="10:10">
      <c r="J39" s="78" t="s">
        <v>244</v>
      </c>
    </row>
    <row r="40" spans="10:10">
      <c r="J40" s="78" t="s">
        <v>245</v>
      </c>
    </row>
    <row r="41" spans="10:10">
      <c r="J41" s="78" t="s">
        <v>246</v>
      </c>
    </row>
    <row r="42" spans="10:10">
      <c r="J42" s="78" t="s">
        <v>247</v>
      </c>
    </row>
    <row r="43" spans="10:10">
      <c r="J43" s="78" t="s">
        <v>248</v>
      </c>
    </row>
    <row r="44" spans="10:10">
      <c r="J44" s="78" t="s">
        <v>249</v>
      </c>
    </row>
    <row r="45" spans="10:10">
      <c r="J45" s="78" t="s">
        <v>250</v>
      </c>
    </row>
    <row r="46" spans="10:10">
      <c r="J46" s="78" t="s">
        <v>251</v>
      </c>
    </row>
    <row r="47" spans="10:10">
      <c r="J47" s="78" t="s">
        <v>252</v>
      </c>
    </row>
    <row r="48" spans="10:10">
      <c r="J48" s="78" t="s">
        <v>253</v>
      </c>
    </row>
    <row r="49" spans="10:10">
      <c r="J49" s="78" t="s">
        <v>254</v>
      </c>
    </row>
    <row r="50" spans="10:10">
      <c r="J50" s="78" t="s">
        <v>255</v>
      </c>
    </row>
    <row r="51" spans="10:10">
      <c r="J51" s="78" t="s">
        <v>256</v>
      </c>
    </row>
    <row r="52" spans="10:10">
      <c r="J52" s="78" t="s">
        <v>257</v>
      </c>
    </row>
    <row r="53" spans="10:10">
      <c r="J53" s="78" t="s">
        <v>258</v>
      </c>
    </row>
    <row r="54" spans="10:10">
      <c r="J54" s="78" t="s">
        <v>259</v>
      </c>
    </row>
    <row r="55" spans="10:10">
      <c r="J55" s="78" t="s">
        <v>260</v>
      </c>
    </row>
    <row r="56" spans="10:10">
      <c r="J56" s="78" t="s">
        <v>261</v>
      </c>
    </row>
    <row r="57" spans="10:10">
      <c r="J57" s="78" t="s">
        <v>262</v>
      </c>
    </row>
    <row r="58" spans="10:10">
      <c r="J58" s="78" t="s">
        <v>263</v>
      </c>
    </row>
    <row r="59" spans="10:10">
      <c r="J59" s="78" t="s">
        <v>264</v>
      </c>
    </row>
    <row r="60" spans="10:10">
      <c r="J60" s="78" t="s">
        <v>265</v>
      </c>
    </row>
    <row r="61" spans="10:10">
      <c r="J61" s="78" t="s">
        <v>266</v>
      </c>
    </row>
    <row r="62" spans="10:10">
      <c r="J62" s="78" t="s">
        <v>267</v>
      </c>
    </row>
    <row r="63" spans="10:10">
      <c r="J63" s="78" t="s">
        <v>268</v>
      </c>
    </row>
    <row r="64" spans="10:10">
      <c r="J64" s="78" t="s">
        <v>269</v>
      </c>
    </row>
    <row r="65" spans="10:10">
      <c r="J65" s="78" t="s">
        <v>270</v>
      </c>
    </row>
    <row r="66" spans="10:10">
      <c r="J66" s="78" t="s">
        <v>271</v>
      </c>
    </row>
    <row r="67" spans="10:10">
      <c r="J67" s="78" t="s">
        <v>272</v>
      </c>
    </row>
    <row r="68" spans="10:10">
      <c r="J68" s="78" t="s">
        <v>273</v>
      </c>
    </row>
    <row r="69" spans="10:10">
      <c r="J69" s="78" t="s">
        <v>274</v>
      </c>
    </row>
    <row r="70" spans="10:10">
      <c r="J70" s="78" t="s">
        <v>275</v>
      </c>
    </row>
    <row r="71" spans="10:10">
      <c r="J71" s="78" t="s">
        <v>276</v>
      </c>
    </row>
    <row r="72" spans="10:10">
      <c r="J72" s="78" t="s">
        <v>277</v>
      </c>
    </row>
    <row r="73" spans="10:10">
      <c r="J73" s="78" t="s">
        <v>278</v>
      </c>
    </row>
    <row r="74" spans="10:10">
      <c r="J74" s="78" t="s">
        <v>279</v>
      </c>
    </row>
    <row r="75" spans="10:10">
      <c r="J75" s="78" t="s">
        <v>280</v>
      </c>
    </row>
    <row r="76" spans="10:10">
      <c r="J76" s="78" t="s">
        <v>281</v>
      </c>
    </row>
    <row r="77" spans="10:10">
      <c r="J77" s="78" t="s">
        <v>282</v>
      </c>
    </row>
    <row r="78" spans="10:10">
      <c r="J78" s="78" t="s">
        <v>283</v>
      </c>
    </row>
    <row r="79" spans="10:10">
      <c r="J79" s="78" t="s">
        <v>284</v>
      </c>
    </row>
    <row r="80" spans="10:10">
      <c r="J80" s="78" t="s">
        <v>285</v>
      </c>
    </row>
    <row r="81" spans="10:10">
      <c r="J81" s="78" t="s">
        <v>286</v>
      </c>
    </row>
    <row r="82" spans="10:10">
      <c r="J82" s="78" t="s">
        <v>287</v>
      </c>
    </row>
    <row r="83" spans="10:10">
      <c r="J83" s="78" t="s">
        <v>288</v>
      </c>
    </row>
    <row r="84" spans="10:10">
      <c r="J84" s="78" t="s">
        <v>289</v>
      </c>
    </row>
    <row r="85" spans="10:10">
      <c r="J85" s="78" t="s">
        <v>290</v>
      </c>
    </row>
    <row r="86" spans="10:10">
      <c r="J86" s="78" t="s">
        <v>291</v>
      </c>
    </row>
    <row r="87" spans="10:10">
      <c r="J87" s="78" t="s">
        <v>292</v>
      </c>
    </row>
    <row r="88" spans="10:10">
      <c r="J88" s="78" t="s">
        <v>293</v>
      </c>
    </row>
    <row r="89" spans="10:10">
      <c r="J89" s="78" t="s">
        <v>294</v>
      </c>
    </row>
    <row r="90" spans="10:10">
      <c r="J90" s="78" t="s">
        <v>295</v>
      </c>
    </row>
    <row r="91" spans="10:10">
      <c r="J91" s="78" t="s">
        <v>296</v>
      </c>
    </row>
    <row r="92" spans="10:10">
      <c r="J92" s="78" t="s">
        <v>297</v>
      </c>
    </row>
    <row r="93" spans="10:10">
      <c r="J93" s="78" t="s">
        <v>298</v>
      </c>
    </row>
    <row r="94" spans="10:10">
      <c r="J94" s="78" t="s">
        <v>299</v>
      </c>
    </row>
    <row r="95" spans="10:10">
      <c r="J95" s="78" t="s">
        <v>300</v>
      </c>
    </row>
    <row r="96" spans="10:10">
      <c r="J96" s="78" t="s">
        <v>301</v>
      </c>
    </row>
    <row r="97" spans="10:10">
      <c r="J97" s="78" t="s">
        <v>302</v>
      </c>
    </row>
    <row r="98" spans="10:10">
      <c r="J98" s="78" t="s">
        <v>303</v>
      </c>
    </row>
    <row r="99" spans="10:10">
      <c r="J99" s="78" t="s">
        <v>304</v>
      </c>
    </row>
    <row r="100" spans="10:10">
      <c r="J100" s="78" t="s">
        <v>305</v>
      </c>
    </row>
    <row r="101" spans="10:10">
      <c r="J101" s="78" t="s">
        <v>306</v>
      </c>
    </row>
    <row r="102" spans="10:10">
      <c r="J102" s="78" t="s">
        <v>307</v>
      </c>
    </row>
    <row r="103" spans="10:10">
      <c r="J103" s="78" t="s">
        <v>308</v>
      </c>
    </row>
    <row r="104" spans="10:10">
      <c r="J104" s="78" t="s">
        <v>309</v>
      </c>
    </row>
    <row r="105" spans="10:10">
      <c r="J105" s="78" t="s">
        <v>310</v>
      </c>
    </row>
    <row r="106" spans="10:10">
      <c r="J106" s="78" t="s">
        <v>311</v>
      </c>
    </row>
    <row r="107" spans="10:10">
      <c r="J107" s="78" t="s">
        <v>312</v>
      </c>
    </row>
    <row r="108" spans="10:10">
      <c r="J108" s="78" t="s">
        <v>313</v>
      </c>
    </row>
    <row r="109" spans="10:10">
      <c r="J109" s="78" t="s">
        <v>314</v>
      </c>
    </row>
    <row r="110" spans="10:10">
      <c r="J110" s="78" t="s">
        <v>315</v>
      </c>
    </row>
    <row r="111" spans="10:10">
      <c r="J111" s="78" t="s">
        <v>316</v>
      </c>
    </row>
    <row r="112" spans="10:10">
      <c r="J112" s="78" t="s">
        <v>317</v>
      </c>
    </row>
    <row r="113" spans="10:10">
      <c r="J113" s="78" t="s">
        <v>318</v>
      </c>
    </row>
    <row r="114" spans="10:10">
      <c r="J114" s="78" t="s">
        <v>319</v>
      </c>
    </row>
    <row r="115" spans="10:10">
      <c r="J115" s="78" t="s">
        <v>320</v>
      </c>
    </row>
    <row r="116" spans="10:10">
      <c r="J116" s="78" t="s">
        <v>321</v>
      </c>
    </row>
    <row r="117" spans="10:10">
      <c r="J117" s="78" t="s">
        <v>322</v>
      </c>
    </row>
    <row r="118" spans="10:10">
      <c r="J118" s="78" t="s">
        <v>323</v>
      </c>
    </row>
    <row r="119" spans="10:10">
      <c r="J119" s="78" t="s">
        <v>324</v>
      </c>
    </row>
    <row r="120" spans="10:10">
      <c r="J120" s="78" t="s">
        <v>325</v>
      </c>
    </row>
    <row r="121" spans="10:10">
      <c r="J121" s="78" t="s">
        <v>326</v>
      </c>
    </row>
    <row r="122" spans="10:10">
      <c r="J122" s="78" t="s">
        <v>327</v>
      </c>
    </row>
    <row r="123" spans="10:10">
      <c r="J123" s="78" t="s">
        <v>328</v>
      </c>
    </row>
    <row r="124" spans="10:10">
      <c r="J124" s="78" t="s">
        <v>329</v>
      </c>
    </row>
    <row r="125" spans="10:10">
      <c r="J125" s="78" t="s">
        <v>330</v>
      </c>
    </row>
    <row r="126" spans="10:10">
      <c r="J126" s="78" t="s">
        <v>331</v>
      </c>
    </row>
    <row r="127" spans="10:10">
      <c r="J127" s="78" t="s">
        <v>332</v>
      </c>
    </row>
    <row r="128" spans="10:10">
      <c r="J128" s="78" t="s">
        <v>333</v>
      </c>
    </row>
    <row r="129" spans="10:10">
      <c r="J129" s="78" t="s">
        <v>334</v>
      </c>
    </row>
    <row r="130" spans="10:10">
      <c r="J130" s="78" t="s">
        <v>335</v>
      </c>
    </row>
    <row r="131" spans="10:10">
      <c r="J131" s="78" t="s">
        <v>336</v>
      </c>
    </row>
    <row r="132" spans="10:10">
      <c r="J132" s="78" t="s">
        <v>337</v>
      </c>
    </row>
    <row r="133" spans="10:10">
      <c r="J133" s="78" t="s">
        <v>338</v>
      </c>
    </row>
    <row r="134" spans="10:10">
      <c r="J134" s="78" t="s">
        <v>339</v>
      </c>
    </row>
    <row r="135" spans="10:10">
      <c r="J135" s="78" t="s">
        <v>340</v>
      </c>
    </row>
    <row r="136" spans="10:10">
      <c r="J136" s="78" t="s">
        <v>341</v>
      </c>
    </row>
    <row r="137" spans="10:10">
      <c r="J137" s="78" t="s">
        <v>342</v>
      </c>
    </row>
    <row r="138" spans="10:10">
      <c r="J138" s="78" t="s">
        <v>343</v>
      </c>
    </row>
    <row r="139" spans="10:10">
      <c r="J139" s="78" t="s">
        <v>344</v>
      </c>
    </row>
    <row r="140" spans="10:10">
      <c r="J140" s="78" t="s">
        <v>345</v>
      </c>
    </row>
    <row r="141" spans="10:10">
      <c r="J141" s="78" t="s">
        <v>346</v>
      </c>
    </row>
    <row r="142" spans="10:10">
      <c r="J142" s="78" t="s">
        <v>347</v>
      </c>
    </row>
    <row r="143" spans="10:10">
      <c r="J143" s="78" t="s">
        <v>348</v>
      </c>
    </row>
    <row r="144" spans="10:10">
      <c r="J144" s="78" t="s">
        <v>349</v>
      </c>
    </row>
    <row r="145" spans="10:10">
      <c r="J145" s="78" t="s">
        <v>350</v>
      </c>
    </row>
    <row r="146" spans="10:10">
      <c r="J146" s="78" t="s">
        <v>351</v>
      </c>
    </row>
    <row r="147" spans="10:10">
      <c r="J147" s="78" t="s">
        <v>352</v>
      </c>
    </row>
    <row r="148" spans="10:10">
      <c r="J148" s="78" t="s">
        <v>353</v>
      </c>
    </row>
    <row r="149" spans="10:10">
      <c r="J149" s="78" t="s">
        <v>354</v>
      </c>
    </row>
    <row r="150" spans="10:10">
      <c r="J150" s="78" t="s">
        <v>355</v>
      </c>
    </row>
    <row r="151" spans="10:10">
      <c r="J151" s="78" t="s">
        <v>356</v>
      </c>
    </row>
    <row r="152" spans="10:10">
      <c r="J152" s="78" t="s">
        <v>357</v>
      </c>
    </row>
    <row r="153" spans="10:10">
      <c r="J153" s="78" t="s">
        <v>358</v>
      </c>
    </row>
    <row r="154" spans="10:10">
      <c r="J154" s="78" t="s">
        <v>359</v>
      </c>
    </row>
    <row r="155" spans="10:10">
      <c r="J155" s="78" t="s">
        <v>360</v>
      </c>
    </row>
    <row r="156" spans="10:10">
      <c r="J156" s="78" t="s">
        <v>361</v>
      </c>
    </row>
    <row r="157" spans="10:10">
      <c r="J157" s="78" t="s">
        <v>362</v>
      </c>
    </row>
    <row r="158" spans="10:10">
      <c r="J158" s="78" t="s">
        <v>363</v>
      </c>
    </row>
    <row r="159" spans="10:10">
      <c r="J159" s="78" t="s">
        <v>364</v>
      </c>
    </row>
    <row r="160" spans="10:10">
      <c r="J160" s="78" t="s">
        <v>365</v>
      </c>
    </row>
    <row r="161" spans="10:10">
      <c r="J161" s="78" t="s">
        <v>366</v>
      </c>
    </row>
    <row r="162" spans="10:10">
      <c r="J162" s="78" t="s">
        <v>367</v>
      </c>
    </row>
    <row r="163" spans="10:10">
      <c r="J163" s="78" t="s">
        <v>368</v>
      </c>
    </row>
    <row r="164" spans="10:10">
      <c r="J164" s="78" t="s">
        <v>369</v>
      </c>
    </row>
    <row r="165" spans="10:10">
      <c r="J165" s="78" t="s">
        <v>370</v>
      </c>
    </row>
    <row r="166" spans="10:10">
      <c r="J166" s="78" t="s">
        <v>371</v>
      </c>
    </row>
    <row r="167" spans="10:10">
      <c r="J167" s="78" t="s">
        <v>372</v>
      </c>
    </row>
    <row r="168" spans="10:10">
      <c r="J168" s="78" t="s">
        <v>373</v>
      </c>
    </row>
    <row r="169" spans="10:10">
      <c r="J169" s="78" t="s">
        <v>374</v>
      </c>
    </row>
    <row r="170" spans="10:10">
      <c r="J170" s="78" t="s">
        <v>375</v>
      </c>
    </row>
    <row r="171" spans="10:10">
      <c r="J171" s="78" t="s">
        <v>376</v>
      </c>
    </row>
    <row r="172" spans="10:10">
      <c r="J172" s="78" t="s">
        <v>377</v>
      </c>
    </row>
    <row r="173" spans="10:10">
      <c r="J173" s="78" t="s">
        <v>378</v>
      </c>
    </row>
    <row r="174" spans="10:10">
      <c r="J174" s="78" t="s">
        <v>379</v>
      </c>
    </row>
    <row r="175" spans="10:10">
      <c r="J175" s="78" t="s">
        <v>380</v>
      </c>
    </row>
    <row r="176" spans="10:10">
      <c r="J176" s="78" t="s">
        <v>381</v>
      </c>
    </row>
    <row r="177" spans="10:10">
      <c r="J177" s="78" t="s">
        <v>382</v>
      </c>
    </row>
    <row r="178" spans="10:10">
      <c r="J178" s="78" t="s">
        <v>383</v>
      </c>
    </row>
    <row r="179" spans="10:10">
      <c r="J179" s="78" t="s">
        <v>384</v>
      </c>
    </row>
    <row r="180" spans="10:10">
      <c r="J180" s="78" t="s">
        <v>385</v>
      </c>
    </row>
    <row r="181" spans="10:10">
      <c r="J181" s="78" t="s">
        <v>386</v>
      </c>
    </row>
    <row r="182" spans="10:10">
      <c r="J182" s="78" t="s">
        <v>387</v>
      </c>
    </row>
    <row r="183" spans="10:10">
      <c r="J183" s="78" t="s">
        <v>388</v>
      </c>
    </row>
    <row r="184" spans="10:10">
      <c r="J184" s="78" t="s">
        <v>389</v>
      </c>
    </row>
    <row r="185" spans="10:10">
      <c r="J185" s="78" t="s">
        <v>390</v>
      </c>
    </row>
    <row r="186" spans="10:10">
      <c r="J186" s="78" t="s">
        <v>391</v>
      </c>
    </row>
    <row r="187" spans="10:10">
      <c r="J187" s="78" t="s">
        <v>392</v>
      </c>
    </row>
    <row r="188" spans="10:10">
      <c r="J188" s="78" t="s">
        <v>393</v>
      </c>
    </row>
    <row r="189" spans="10:10">
      <c r="J189" s="78" t="s">
        <v>394</v>
      </c>
    </row>
    <row r="190" spans="10:10">
      <c r="J190" s="78" t="s">
        <v>395</v>
      </c>
    </row>
    <row r="191" spans="10:10">
      <c r="J191" s="78" t="s">
        <v>396</v>
      </c>
    </row>
    <row r="192" spans="10:10">
      <c r="J192" s="78" t="s">
        <v>397</v>
      </c>
    </row>
    <row r="193" spans="10:10">
      <c r="J193" s="78" t="s">
        <v>398</v>
      </c>
    </row>
    <row r="194" spans="10:10">
      <c r="J194" s="78" t="s">
        <v>399</v>
      </c>
    </row>
    <row r="195" spans="10:10">
      <c r="J195" s="78" t="s">
        <v>400</v>
      </c>
    </row>
    <row r="196" spans="10:10">
      <c r="J196" s="78" t="s">
        <v>401</v>
      </c>
    </row>
    <row r="197" spans="10:10">
      <c r="J197" s="78" t="s">
        <v>402</v>
      </c>
    </row>
    <row r="198" spans="10:10">
      <c r="J198" s="78" t="s">
        <v>403</v>
      </c>
    </row>
    <row r="199" spans="10:10">
      <c r="J199" s="78" t="s">
        <v>404</v>
      </c>
    </row>
    <row r="200" spans="10:10">
      <c r="J200" s="78" t="s">
        <v>405</v>
      </c>
    </row>
    <row r="201" spans="10:10">
      <c r="J201" s="78" t="s">
        <v>406</v>
      </c>
    </row>
    <row r="202" spans="10:10">
      <c r="J202" s="78" t="s">
        <v>407</v>
      </c>
    </row>
    <row r="203" spans="10:10">
      <c r="J203" s="78" t="s">
        <v>408</v>
      </c>
    </row>
    <row r="204" spans="10:10">
      <c r="J204" s="78" t="s">
        <v>409</v>
      </c>
    </row>
    <row r="205" spans="10:10">
      <c r="J205" s="78" t="s">
        <v>410</v>
      </c>
    </row>
    <row r="206" spans="10:10">
      <c r="J206" s="78" t="s">
        <v>411</v>
      </c>
    </row>
    <row r="207" spans="10:10">
      <c r="J207" s="78" t="s">
        <v>412</v>
      </c>
    </row>
    <row r="208" spans="10:10">
      <c r="J208" s="78" t="s">
        <v>413</v>
      </c>
    </row>
    <row r="209" spans="10:10">
      <c r="J209" s="78" t="s">
        <v>414</v>
      </c>
    </row>
    <row r="210" spans="10:10">
      <c r="J210" s="78" t="s">
        <v>415</v>
      </c>
    </row>
    <row r="211" spans="10:10">
      <c r="J211" s="78" t="s">
        <v>416</v>
      </c>
    </row>
    <row r="212" spans="10:10">
      <c r="J212" s="78" t="s">
        <v>417</v>
      </c>
    </row>
    <row r="213" spans="10:10">
      <c r="J213" s="78" t="s">
        <v>418</v>
      </c>
    </row>
    <row r="214" spans="10:10">
      <c r="J214" s="78" t="s">
        <v>419</v>
      </c>
    </row>
    <row r="215" spans="10:10">
      <c r="J215" s="78" t="s">
        <v>420</v>
      </c>
    </row>
    <row r="216" spans="10:10">
      <c r="J216" s="78" t="s">
        <v>421</v>
      </c>
    </row>
    <row r="217" spans="10:10">
      <c r="J217" s="78" t="s">
        <v>422</v>
      </c>
    </row>
    <row r="218" spans="10:10">
      <c r="J218" s="78" t="s">
        <v>423</v>
      </c>
    </row>
    <row r="219" spans="10:10">
      <c r="J219" s="78" t="s">
        <v>424</v>
      </c>
    </row>
    <row r="220" spans="10:10">
      <c r="J220" s="78" t="s">
        <v>425</v>
      </c>
    </row>
    <row r="221" spans="10:10">
      <c r="J221" s="78" t="s">
        <v>426</v>
      </c>
    </row>
    <row r="222" spans="10:10">
      <c r="J222" s="78" t="s">
        <v>427</v>
      </c>
    </row>
    <row r="223" spans="10:10">
      <c r="J223" s="78" t="s">
        <v>428</v>
      </c>
    </row>
    <row r="224" spans="10:10">
      <c r="J224" s="78" t="s">
        <v>429</v>
      </c>
    </row>
    <row r="225" spans="10:10">
      <c r="J225" s="78" t="s">
        <v>430</v>
      </c>
    </row>
    <row r="226" spans="10:10">
      <c r="J226" s="78" t="s">
        <v>431</v>
      </c>
    </row>
    <row r="227" spans="10:10">
      <c r="J227" s="78" t="s">
        <v>432</v>
      </c>
    </row>
    <row r="228" spans="10:10">
      <c r="J228" s="78" t="s">
        <v>433</v>
      </c>
    </row>
    <row r="229" spans="10:10">
      <c r="J229" s="78" t="s">
        <v>434</v>
      </c>
    </row>
    <row r="230" spans="10:10">
      <c r="J230" s="78" t="s">
        <v>435</v>
      </c>
    </row>
    <row r="231" spans="10:10">
      <c r="J231" s="78" t="s">
        <v>436</v>
      </c>
    </row>
    <row r="232" spans="10:10">
      <c r="J232" s="78" t="s">
        <v>437</v>
      </c>
    </row>
    <row r="233" spans="10:10">
      <c r="J233" s="78" t="s">
        <v>438</v>
      </c>
    </row>
    <row r="234" spans="10:10">
      <c r="J234" s="78" t="s">
        <v>439</v>
      </c>
    </row>
    <row r="235" spans="10:10">
      <c r="J235" s="78" t="s">
        <v>440</v>
      </c>
    </row>
    <row r="236" spans="10:10">
      <c r="J236" s="78" t="s">
        <v>441</v>
      </c>
    </row>
    <row r="237" spans="10:10">
      <c r="J237" s="78" t="s">
        <v>442</v>
      </c>
    </row>
    <row r="238" spans="10:10">
      <c r="J238" s="78" t="s">
        <v>443</v>
      </c>
    </row>
    <row r="239" spans="10:10">
      <c r="J239" s="78" t="s">
        <v>444</v>
      </c>
    </row>
    <row r="240" spans="10:10">
      <c r="J240" s="78" t="s">
        <v>445</v>
      </c>
    </row>
    <row r="241" spans="10:10">
      <c r="J241" s="78" t="s">
        <v>446</v>
      </c>
    </row>
    <row r="242" spans="10:10">
      <c r="J242" s="78" t="s">
        <v>447</v>
      </c>
    </row>
    <row r="243" spans="10:10">
      <c r="J243" s="78" t="s">
        <v>448</v>
      </c>
    </row>
    <row r="244" spans="10:10">
      <c r="J244" s="78" t="s">
        <v>449</v>
      </c>
    </row>
    <row r="245" spans="10:10">
      <c r="J245" s="78" t="s">
        <v>450</v>
      </c>
    </row>
    <row r="246" spans="10:10">
      <c r="J246" s="78" t="s">
        <v>451</v>
      </c>
    </row>
    <row r="247" spans="10:10">
      <c r="J247" s="78" t="s">
        <v>452</v>
      </c>
    </row>
    <row r="248" spans="10:10">
      <c r="J248" s="78" t="s">
        <v>453</v>
      </c>
    </row>
    <row r="249" spans="10:10">
      <c r="J249" s="78" t="s">
        <v>454</v>
      </c>
    </row>
    <row r="250" spans="10:10">
      <c r="J250" s="78" t="s">
        <v>455</v>
      </c>
    </row>
    <row r="251" spans="10:10">
      <c r="J251" s="78" t="s">
        <v>456</v>
      </c>
    </row>
    <row r="252" spans="10:10">
      <c r="J252" s="78" t="s">
        <v>457</v>
      </c>
    </row>
    <row r="253" spans="10:10">
      <c r="J253" s="78" t="s">
        <v>458</v>
      </c>
    </row>
    <row r="254" spans="10:10">
      <c r="J254" s="78" t="s">
        <v>459</v>
      </c>
    </row>
    <row r="255" spans="10:10">
      <c r="J255" s="78" t="s">
        <v>460</v>
      </c>
    </row>
    <row r="256" spans="10:10">
      <c r="J256" s="78" t="s">
        <v>461</v>
      </c>
    </row>
    <row r="257" spans="10:10">
      <c r="J257" s="78" t="s">
        <v>462</v>
      </c>
    </row>
    <row r="258" spans="10:10">
      <c r="J258" s="78" t="s">
        <v>463</v>
      </c>
    </row>
    <row r="259" spans="10:10">
      <c r="J259" s="78" t="s">
        <v>464</v>
      </c>
    </row>
    <row r="260" spans="10:10">
      <c r="J260" s="78" t="s">
        <v>158</v>
      </c>
    </row>
    <row r="261" spans="10:10">
      <c r="J261" s="78" t="s">
        <v>465</v>
      </c>
    </row>
    <row r="262" spans="10:10">
      <c r="J262" s="78" t="s">
        <v>466</v>
      </c>
    </row>
    <row r="263" spans="10:10">
      <c r="J263" s="78" t="s">
        <v>467</v>
      </c>
    </row>
    <row r="264" spans="10:10">
      <c r="J264" s="78" t="s">
        <v>468</v>
      </c>
    </row>
    <row r="265" spans="10:10">
      <c r="J265" s="78" t="s">
        <v>469</v>
      </c>
    </row>
    <row r="266" spans="10:10">
      <c r="J266" s="78" t="s">
        <v>470</v>
      </c>
    </row>
    <row r="267" spans="10:10">
      <c r="J267" s="78" t="s">
        <v>471</v>
      </c>
    </row>
    <row r="268" spans="10:10">
      <c r="J268" s="78" t="s">
        <v>472</v>
      </c>
    </row>
    <row r="269" spans="10:10">
      <c r="J269" s="78" t="s">
        <v>473</v>
      </c>
    </row>
    <row r="270" spans="10:10">
      <c r="J270" s="78" t="s">
        <v>474</v>
      </c>
    </row>
    <row r="271" spans="10:10">
      <c r="J271" s="78" t="s">
        <v>475</v>
      </c>
    </row>
    <row r="272" spans="10:10">
      <c r="J272" s="78" t="s">
        <v>476</v>
      </c>
    </row>
    <row r="273" spans="10:10">
      <c r="J273" s="78" t="s">
        <v>477</v>
      </c>
    </row>
    <row r="274" spans="10:10">
      <c r="J274" s="78" t="s">
        <v>478</v>
      </c>
    </row>
    <row r="275" spans="10:10">
      <c r="J275" s="78" t="s">
        <v>479</v>
      </c>
    </row>
    <row r="276" spans="10:10">
      <c r="J276" s="78" t="s">
        <v>480</v>
      </c>
    </row>
    <row r="277" spans="10:10">
      <c r="J277" s="78" t="s">
        <v>481</v>
      </c>
    </row>
    <row r="278" spans="10:10">
      <c r="J278" s="78" t="s">
        <v>482</v>
      </c>
    </row>
    <row r="279" spans="10:10">
      <c r="J279" s="78" t="s">
        <v>483</v>
      </c>
    </row>
    <row r="280" spans="10:10">
      <c r="J280" s="78" t="s">
        <v>484</v>
      </c>
    </row>
    <row r="281" spans="10:10">
      <c r="J281" s="78" t="s">
        <v>485</v>
      </c>
    </row>
    <row r="282" spans="10:10">
      <c r="J282" s="78" t="s">
        <v>486</v>
      </c>
    </row>
    <row r="283" spans="10:10">
      <c r="J283" s="78" t="s">
        <v>487</v>
      </c>
    </row>
    <row r="284" spans="10:10">
      <c r="J284" s="78" t="s">
        <v>488</v>
      </c>
    </row>
    <row r="285" spans="10:10">
      <c r="J285" s="78" t="s">
        <v>489</v>
      </c>
    </row>
    <row r="286" spans="10:10">
      <c r="J286" s="78" t="s">
        <v>490</v>
      </c>
    </row>
    <row r="287" spans="10:10">
      <c r="J287" s="78" t="s">
        <v>491</v>
      </c>
    </row>
    <row r="288" spans="10:10">
      <c r="J288" s="78" t="s">
        <v>492</v>
      </c>
    </row>
    <row r="289" spans="10:10">
      <c r="J289" s="78" t="s">
        <v>493</v>
      </c>
    </row>
    <row r="290" spans="10:10">
      <c r="J290" s="78" t="s">
        <v>494</v>
      </c>
    </row>
  </sheetData>
  <dataValidations count="1">
    <dataValidation type="list" allowBlank="1" showInputMessage="1" showErrorMessage="1" promptTitle="Seleccionar" sqref="B3">
      <formula1>$J$3:$J$290</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37" zoomScaleNormal="137" workbookViewId="0">
      <selection activeCell="C10" sqref="C10"/>
    </sheetView>
  </sheetViews>
  <sheetFormatPr baseColWidth="10" defaultColWidth="11.42578125" defaultRowHeight="15"/>
  <cols>
    <col min="1" max="1" width="63.42578125" style="3" customWidth="1"/>
    <col min="2" max="2" width="15.7109375" style="3" bestFit="1" customWidth="1"/>
    <col min="3" max="16384" width="11.42578125" style="3"/>
  </cols>
  <sheetData>
    <row r="1" spans="1:2" ht="15.75" thickBot="1">
      <c r="A1" s="3" t="str">
        <f>'Ente Público'!B3</f>
        <v>Centro de Investigación y Desarrollo Tecnológico en Electroquímica, S.C.</v>
      </c>
    </row>
    <row r="2" spans="1:2">
      <c r="A2" s="289" t="s">
        <v>149</v>
      </c>
      <c r="B2" s="290"/>
    </row>
    <row r="3" spans="1:2" ht="15.75" thickBot="1">
      <c r="A3" s="222"/>
      <c r="B3" s="291"/>
    </row>
    <row r="4" spans="1:2" ht="21.95" customHeight="1">
      <c r="A4" s="50" t="s">
        <v>144</v>
      </c>
      <c r="B4" s="69">
        <f>353044.33/1000000</f>
        <v>0.35304433000000002</v>
      </c>
    </row>
    <row r="5" spans="1:2" ht="18.95" customHeight="1">
      <c r="A5" s="50" t="s">
        <v>130</v>
      </c>
      <c r="B5" s="69">
        <v>0.22629466716999999</v>
      </c>
    </row>
    <row r="6" spans="1:2" ht="21.95" customHeight="1" thickBot="1">
      <c r="A6" s="51"/>
      <c r="B6" s="70">
        <f>IFERROR(B4/(B5*1.0309)*100,0)</f>
        <v>151.33465178982271</v>
      </c>
    </row>
    <row r="7" spans="1:2" ht="21.95" customHeight="1">
      <c r="A7" s="292" t="s">
        <v>146</v>
      </c>
      <c r="B7" s="293"/>
    </row>
  </sheetData>
  <mergeCells count="2">
    <mergeCell ref="A7:B7"/>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7"/>
  <sheetViews>
    <sheetView zoomScale="158" zoomScaleNormal="158" workbookViewId="0">
      <selection activeCell="D13" sqref="D13"/>
    </sheetView>
  </sheetViews>
  <sheetFormatPr baseColWidth="10" defaultColWidth="11.42578125" defaultRowHeight="15"/>
  <cols>
    <col min="1" max="1" width="58.140625" style="3" customWidth="1"/>
    <col min="2" max="2" width="15.7109375" style="3" bestFit="1" customWidth="1"/>
    <col min="3" max="16384" width="11.42578125" style="3"/>
  </cols>
  <sheetData>
    <row r="1" spans="1:3" ht="15.75" thickBot="1">
      <c r="A1" s="168" t="str">
        <f>'Ente Público'!B3</f>
        <v>Centro de Investigación y Desarrollo Tecnológico en Electroquímica, S.C.</v>
      </c>
    </row>
    <row r="2" spans="1:3">
      <c r="A2" s="289" t="s">
        <v>148</v>
      </c>
      <c r="B2" s="290"/>
    </row>
    <row r="3" spans="1:3" ht="15.75" thickBot="1">
      <c r="A3" s="222"/>
      <c r="B3" s="291"/>
    </row>
    <row r="4" spans="1:3">
      <c r="A4" s="50" t="s">
        <v>145</v>
      </c>
      <c r="B4" s="69">
        <v>0</v>
      </c>
      <c r="C4" s="168" t="s">
        <v>498</v>
      </c>
    </row>
    <row r="5" spans="1:3">
      <c r="A5" s="50" t="s">
        <v>131</v>
      </c>
      <c r="B5" s="69">
        <v>2.8609922619999995E-2</v>
      </c>
      <c r="C5" s="168"/>
    </row>
    <row r="6" spans="1:3" ht="15.75" thickBot="1">
      <c r="A6" s="51"/>
      <c r="B6" s="70">
        <f>IFERROR(B4/(B5*1.0309)*100,0)</f>
        <v>0</v>
      </c>
    </row>
    <row r="7" spans="1:3" ht="18.95" customHeight="1">
      <c r="A7" s="292" t="s">
        <v>141</v>
      </c>
      <c r="B7" s="293"/>
    </row>
  </sheetData>
  <mergeCells count="2">
    <mergeCell ref="A2:B3"/>
    <mergeCell ref="A7:B7"/>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47" zoomScaleNormal="147" workbookViewId="0">
      <selection activeCell="A13" sqref="A13"/>
    </sheetView>
  </sheetViews>
  <sheetFormatPr baseColWidth="10" defaultColWidth="11.42578125" defaultRowHeight="15"/>
  <cols>
    <col min="1" max="1" width="92.42578125" style="3" customWidth="1"/>
    <col min="2" max="2" width="15.7109375" style="3" bestFit="1" customWidth="1"/>
    <col min="3" max="16384" width="11.42578125" style="3"/>
  </cols>
  <sheetData>
    <row r="1" spans="1:2" ht="15.75" thickBot="1">
      <c r="A1" s="3" t="str">
        <f>'Ente Público'!B3</f>
        <v>Centro de Investigación y Desarrollo Tecnológico en Electroquímica, S.C.</v>
      </c>
    </row>
    <row r="2" spans="1:2">
      <c r="A2" s="289" t="s">
        <v>147</v>
      </c>
      <c r="B2" s="290"/>
    </row>
    <row r="3" spans="1:2" ht="15.75" thickBot="1">
      <c r="A3" s="222"/>
      <c r="B3" s="291"/>
    </row>
    <row r="4" spans="1:2">
      <c r="A4" s="50" t="s">
        <v>132</v>
      </c>
      <c r="B4" s="69">
        <v>18918234.300000001</v>
      </c>
    </row>
    <row r="5" spans="1:2">
      <c r="A5" s="50" t="s">
        <v>133</v>
      </c>
      <c r="B5" s="69">
        <v>52914460.5</v>
      </c>
    </row>
    <row r="6" spans="1:2" ht="15.75" thickBot="1">
      <c r="A6" s="51"/>
      <c r="B6" s="71">
        <f>IFERROR(B4/B5*100,0)</f>
        <v>35.752484521693276</v>
      </c>
    </row>
  </sheetData>
  <mergeCells count="1">
    <mergeCell ref="A2:B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6"/>
  <sheetViews>
    <sheetView zoomScale="127" zoomScaleNormal="127" workbookViewId="0">
      <selection activeCell="A13" sqref="A13"/>
    </sheetView>
  </sheetViews>
  <sheetFormatPr baseColWidth="10" defaultColWidth="11.42578125" defaultRowHeight="15"/>
  <cols>
    <col min="1" max="1" width="81.28515625" style="3" customWidth="1"/>
    <col min="2" max="2" width="21.28515625" style="3" customWidth="1"/>
    <col min="3" max="16384" width="11.42578125" style="3"/>
  </cols>
  <sheetData>
    <row r="1" spans="1:2" ht="15.75" thickBot="1">
      <c r="A1" s="3" t="str">
        <f>'Ente Público'!B3</f>
        <v>Centro de Investigación y Desarrollo Tecnológico en Electroquímica, S.C.</v>
      </c>
    </row>
    <row r="2" spans="1:2">
      <c r="A2" s="289" t="s">
        <v>152</v>
      </c>
      <c r="B2" s="290"/>
    </row>
    <row r="3" spans="1:2" ht="15.75" thickBot="1">
      <c r="A3" s="222"/>
      <c r="B3" s="291"/>
    </row>
    <row r="4" spans="1:2">
      <c r="A4" s="50" t="s">
        <v>134</v>
      </c>
      <c r="B4" s="69">
        <v>2141235.4</v>
      </c>
    </row>
    <row r="5" spans="1:2">
      <c r="A5" s="50" t="s">
        <v>133</v>
      </c>
      <c r="B5" s="69">
        <v>52914460.5</v>
      </c>
    </row>
    <row r="6" spans="1:2" ht="15.75" thickBot="1">
      <c r="A6" s="51"/>
      <c r="B6" s="71">
        <f>IFERROR(B4/B5*100,0)</f>
        <v>4.0465978104416278</v>
      </c>
    </row>
  </sheetData>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130" zoomScaleNormal="130" workbookViewId="0">
      <selection activeCell="A13" sqref="A13"/>
    </sheetView>
  </sheetViews>
  <sheetFormatPr baseColWidth="10" defaultColWidth="11.42578125" defaultRowHeight="15"/>
  <cols>
    <col min="1" max="1" width="95.42578125" style="3" customWidth="1"/>
    <col min="2" max="2" width="18.140625" style="3" customWidth="1"/>
    <col min="3" max="16384" width="11.42578125" style="3"/>
  </cols>
  <sheetData>
    <row r="1" spans="1:3" ht="15.75" thickBot="1">
      <c r="A1" s="3" t="str">
        <f>'Ente Público'!B3</f>
        <v>Centro de Investigación y Desarrollo Tecnológico en Electroquímica, S.C.</v>
      </c>
    </row>
    <row r="2" spans="1:3">
      <c r="A2" s="289" t="s">
        <v>153</v>
      </c>
      <c r="B2" s="290"/>
    </row>
    <row r="3" spans="1:3" ht="15.75" thickBot="1">
      <c r="A3" s="222"/>
      <c r="B3" s="291"/>
    </row>
    <row r="4" spans="1:3">
      <c r="A4" s="50" t="s">
        <v>135</v>
      </c>
      <c r="B4" s="69">
        <v>0</v>
      </c>
      <c r="C4" s="3" t="s">
        <v>503</v>
      </c>
    </row>
    <row r="5" spans="1:3">
      <c r="A5" s="50" t="s">
        <v>136</v>
      </c>
      <c r="B5" s="69">
        <v>0</v>
      </c>
      <c r="C5" s="3" t="s">
        <v>503</v>
      </c>
    </row>
    <row r="6" spans="1:3" ht="15.75" thickBot="1">
      <c r="A6" s="51"/>
      <c r="B6" s="70">
        <v>0</v>
      </c>
    </row>
  </sheetData>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6"/>
  <sheetViews>
    <sheetView zoomScale="141" zoomScaleNormal="141" workbookViewId="0">
      <selection activeCell="A19" sqref="A19"/>
    </sheetView>
  </sheetViews>
  <sheetFormatPr baseColWidth="10" defaultColWidth="11.42578125" defaultRowHeight="15"/>
  <cols>
    <col min="1" max="1" width="95.42578125" style="3" customWidth="1"/>
    <col min="2" max="2" width="18.140625" style="3" customWidth="1"/>
    <col min="3" max="16384" width="11.42578125" style="3"/>
  </cols>
  <sheetData>
    <row r="1" spans="1:2" ht="15.75" thickBot="1">
      <c r="A1" s="3" t="str">
        <f>'Ente Público'!B3</f>
        <v>Centro de Investigación y Desarrollo Tecnológico en Electroquímica, S.C.</v>
      </c>
    </row>
    <row r="2" spans="1:2">
      <c r="A2" s="289" t="s">
        <v>154</v>
      </c>
      <c r="B2" s="290"/>
    </row>
    <row r="3" spans="1:2" ht="15.75" thickBot="1">
      <c r="A3" s="222"/>
      <c r="B3" s="291"/>
    </row>
    <row r="4" spans="1:2">
      <c r="A4" s="50" t="s">
        <v>156</v>
      </c>
      <c r="B4" s="69">
        <v>100</v>
      </c>
    </row>
    <row r="5" spans="1:2">
      <c r="A5" s="50" t="s">
        <v>157</v>
      </c>
      <c r="B5" s="69">
        <v>1</v>
      </c>
    </row>
    <row r="6" spans="1:2" ht="15.75" thickBot="1">
      <c r="A6" s="51"/>
      <c r="B6" s="70">
        <f>IFERROR(B4/B5,0)</f>
        <v>100</v>
      </c>
    </row>
  </sheetData>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zoomScale="130" zoomScaleNormal="130" workbookViewId="0">
      <selection activeCell="G18" sqref="G18"/>
    </sheetView>
  </sheetViews>
  <sheetFormatPr baseColWidth="10" defaultColWidth="9.140625" defaultRowHeight="15"/>
  <cols>
    <col min="1" max="1" width="25.28515625" style="3" customWidth="1"/>
    <col min="2" max="2" width="4.140625" style="3" customWidth="1"/>
    <col min="3" max="9" width="9.140625" style="3"/>
    <col min="10" max="10" width="3.140625" style="3" customWidth="1"/>
    <col min="11" max="13" width="9.140625" style="3"/>
    <col min="14" max="14" width="10.42578125" style="3" bestFit="1" customWidth="1"/>
    <col min="15" max="15" width="17.42578125" style="3" bestFit="1" customWidth="1"/>
    <col min="16" max="16384" width="9.140625" style="3"/>
  </cols>
  <sheetData>
    <row r="1" spans="1:17" ht="15.75" thickBot="1">
      <c r="A1" s="3" t="str">
        <f>'Ente Público'!B3</f>
        <v>Centro de Investigación y Desarrollo Tecnológico en Electroquímica, S.C.</v>
      </c>
    </row>
    <row r="2" spans="1:17" s="58" customFormat="1" ht="15.95" customHeight="1" thickBot="1">
      <c r="A2" s="210" t="s">
        <v>0</v>
      </c>
      <c r="B2" s="211"/>
      <c r="C2" s="211"/>
      <c r="D2" s="211"/>
      <c r="E2" s="211"/>
      <c r="F2" s="211"/>
      <c r="G2" s="211"/>
      <c r="H2" s="211"/>
      <c r="I2" s="211"/>
      <c r="J2" s="211"/>
      <c r="K2" s="211"/>
      <c r="L2" s="211"/>
      <c r="M2" s="211"/>
      <c r="N2" s="211"/>
      <c r="O2" s="211"/>
      <c r="P2" s="211"/>
      <c r="Q2" s="212"/>
    </row>
    <row r="3" spans="1:17" ht="15" customHeight="1">
      <c r="A3" s="221" t="s">
        <v>1</v>
      </c>
      <c r="B3" s="223"/>
      <c r="C3" s="217" t="s">
        <v>2</v>
      </c>
      <c r="D3" s="217"/>
      <c r="E3" s="217"/>
      <c r="F3" s="217"/>
      <c r="G3" s="217"/>
      <c r="H3" s="217"/>
      <c r="I3" s="218"/>
      <c r="J3" s="224"/>
      <c r="K3" s="216" t="s">
        <v>4</v>
      </c>
      <c r="L3" s="217"/>
      <c r="M3" s="217"/>
      <c r="N3" s="217"/>
      <c r="O3" s="217"/>
      <c r="P3" s="217"/>
      <c r="Q3" s="218"/>
    </row>
    <row r="4" spans="1:17" ht="18.75" customHeight="1" thickBot="1">
      <c r="A4" s="221"/>
      <c r="B4" s="223"/>
      <c r="C4" s="217" t="s">
        <v>3</v>
      </c>
      <c r="D4" s="217"/>
      <c r="E4" s="217"/>
      <c r="F4" s="217"/>
      <c r="G4" s="217"/>
      <c r="H4" s="217"/>
      <c r="I4" s="218"/>
      <c r="J4" s="224"/>
      <c r="K4" s="216"/>
      <c r="L4" s="217"/>
      <c r="M4" s="217"/>
      <c r="N4" s="217"/>
      <c r="O4" s="217"/>
      <c r="P4" s="217"/>
      <c r="Q4" s="218"/>
    </row>
    <row r="5" spans="1:17" ht="15.75" customHeight="1" thickBot="1">
      <c r="A5" s="221"/>
      <c r="B5" s="141"/>
      <c r="C5" s="225" t="s">
        <v>174</v>
      </c>
      <c r="D5" s="227" t="s">
        <v>5</v>
      </c>
      <c r="E5" s="227"/>
      <c r="F5" s="227"/>
      <c r="G5" s="227"/>
      <c r="H5" s="227"/>
      <c r="I5" s="228"/>
      <c r="J5" s="4"/>
      <c r="K5" s="229" t="s">
        <v>185</v>
      </c>
      <c r="L5" s="219" t="s">
        <v>6</v>
      </c>
      <c r="M5" s="219"/>
      <c r="N5" s="219"/>
      <c r="O5" s="219"/>
      <c r="P5" s="219"/>
      <c r="Q5" s="220"/>
    </row>
    <row r="6" spans="1:17" ht="25.5" thickBot="1">
      <c r="A6" s="222"/>
      <c r="B6" s="142"/>
      <c r="C6" s="226"/>
      <c r="D6" s="143" t="s">
        <v>168</v>
      </c>
      <c r="E6" s="143" t="s">
        <v>169</v>
      </c>
      <c r="F6" s="143" t="s">
        <v>170</v>
      </c>
      <c r="G6" s="143" t="s">
        <v>171</v>
      </c>
      <c r="H6" s="143" t="s">
        <v>172</v>
      </c>
      <c r="I6" s="144" t="s">
        <v>173</v>
      </c>
      <c r="J6" s="5"/>
      <c r="K6" s="230"/>
      <c r="L6" s="82" t="s">
        <v>187</v>
      </c>
      <c r="M6" s="82" t="s">
        <v>186</v>
      </c>
      <c r="N6" s="82" t="s">
        <v>188</v>
      </c>
      <c r="O6" s="82" t="s">
        <v>189</v>
      </c>
      <c r="P6" s="82" t="s">
        <v>190</v>
      </c>
      <c r="Q6" s="102" t="s">
        <v>173</v>
      </c>
    </row>
    <row r="7" spans="1:17" ht="15.75" thickBot="1">
      <c r="A7" s="103" t="s">
        <v>7</v>
      </c>
      <c r="B7" s="104"/>
      <c r="C7" s="165">
        <f>C8+C13</f>
        <v>139.53506958</v>
      </c>
      <c r="D7" s="165">
        <f>D8+D13</f>
        <v>141.79883894</v>
      </c>
      <c r="E7" s="165">
        <f>E8+E13</f>
        <v>124.53075600000001</v>
      </c>
      <c r="F7" s="165">
        <f>F8+F13</f>
        <v>0</v>
      </c>
      <c r="G7" s="165">
        <f t="shared" ref="G7:I7" si="0">G8+G13</f>
        <v>0</v>
      </c>
      <c r="H7" s="165">
        <f t="shared" si="0"/>
        <v>0</v>
      </c>
      <c r="I7" s="166">
        <f t="shared" si="0"/>
        <v>0</v>
      </c>
      <c r="J7" s="6"/>
      <c r="K7" s="145"/>
      <c r="L7" s="146">
        <f>IFERROR((E7)/(C7*1.0397)-1,0)</f>
        <v>-0.14160889752821848</v>
      </c>
      <c r="M7" s="153">
        <f>IFERROR((E7)/(D7*1.031)-1,0)</f>
        <v>-0.14818499801236196</v>
      </c>
      <c r="N7" s="146"/>
      <c r="O7" s="146"/>
      <c r="P7" s="146"/>
      <c r="Q7" s="147"/>
    </row>
    <row r="8" spans="1:17" ht="15.75" thickBot="1">
      <c r="A8" s="32" t="s">
        <v>8</v>
      </c>
      <c r="B8" s="47"/>
      <c r="C8" s="139">
        <f>SUM(C9:C12)</f>
        <v>139.53506958</v>
      </c>
      <c r="D8" s="139">
        <f>SUM(D9:D12)</f>
        <v>141.79883894</v>
      </c>
      <c r="E8" s="139">
        <f>SUM(E9:E12)</f>
        <v>125.39991900000001</v>
      </c>
      <c r="F8" s="139">
        <f t="shared" ref="F8:I8" si="1">SUM(F9:F12)</f>
        <v>0</v>
      </c>
      <c r="G8" s="139">
        <f t="shared" si="1"/>
        <v>0</v>
      </c>
      <c r="H8" s="139">
        <f t="shared" si="1"/>
        <v>0</v>
      </c>
      <c r="I8" s="140">
        <f t="shared" si="1"/>
        <v>0</v>
      </c>
      <c r="J8" s="6"/>
      <c r="K8" s="145"/>
      <c r="L8" s="146">
        <f t="shared" ref="L8:L16" si="2">IFERROR((E8)/(C8*1.0397)-1,0)</f>
        <v>-0.13561775277199706</v>
      </c>
      <c r="M8" s="146">
        <f t="shared" ref="M8:M15" si="3">IFERROR((E8)/(D8*1.031)-1,0)</f>
        <v>-0.14223975118054655</v>
      </c>
      <c r="N8" s="146"/>
      <c r="O8" s="146"/>
      <c r="P8" s="146"/>
      <c r="Q8" s="147"/>
    </row>
    <row r="9" spans="1:17">
      <c r="A9" s="7" t="s">
        <v>9</v>
      </c>
      <c r="B9" s="157"/>
      <c r="C9" s="209">
        <v>87.106333709999987</v>
      </c>
      <c r="D9" s="209">
        <v>92.21533165999999</v>
      </c>
      <c r="E9" s="209">
        <f>95131027/1000000</f>
        <v>95.131027000000003</v>
      </c>
      <c r="F9" s="158"/>
      <c r="G9" s="158"/>
      <c r="H9" s="158"/>
      <c r="I9" s="159"/>
      <c r="J9" s="6"/>
      <c r="K9" s="145"/>
      <c r="L9" s="146">
        <f>IFERROR((E9)/(C9*1.0397)-1,0)</f>
        <v>5.0423445199682781E-2</v>
      </c>
      <c r="M9" s="146">
        <f t="shared" si="3"/>
        <v>5.9974392974870838E-4</v>
      </c>
      <c r="N9" s="146"/>
      <c r="O9" s="146"/>
      <c r="P9" s="146"/>
      <c r="Q9" s="147"/>
    </row>
    <row r="10" spans="1:17">
      <c r="A10" s="7" t="s">
        <v>10</v>
      </c>
      <c r="B10" s="157"/>
      <c r="C10" s="209">
        <v>51.87637471</v>
      </c>
      <c r="D10" s="209">
        <v>48.775019390000004</v>
      </c>
      <c r="E10" s="209">
        <f>(32775587)/1000000</f>
        <v>32.775587000000002</v>
      </c>
      <c r="F10" s="158"/>
      <c r="G10" s="158"/>
      <c r="H10" s="158"/>
      <c r="I10" s="159"/>
      <c r="J10" s="6"/>
      <c r="K10" s="154"/>
      <c r="L10" s="155">
        <f t="shared" si="2"/>
        <v>-0.39232297628494994</v>
      </c>
      <c r="M10" s="155">
        <f t="shared" si="3"/>
        <v>-0.3482300062410254</v>
      </c>
      <c r="N10" s="155"/>
      <c r="O10" s="155"/>
      <c r="P10" s="155"/>
      <c r="Q10" s="156"/>
    </row>
    <row r="11" spans="1:17">
      <c r="A11" s="7" t="s">
        <v>11</v>
      </c>
      <c r="B11" s="157"/>
      <c r="C11" s="209">
        <v>0.55236116000000002</v>
      </c>
      <c r="D11" s="209">
        <v>0.80848788999999999</v>
      </c>
      <c r="E11" s="209">
        <f>551897/1000000</f>
        <v>0.55189699999999997</v>
      </c>
      <c r="F11" s="158"/>
      <c r="G11" s="158"/>
      <c r="H11" s="158"/>
      <c r="I11" s="159"/>
      <c r="J11" s="6"/>
      <c r="K11" s="154"/>
      <c r="L11" s="155">
        <f t="shared" si="2"/>
        <v>-3.8992324482734486E-2</v>
      </c>
      <c r="M11" s="155">
        <f t="shared" si="3"/>
        <v>-0.33789655301246024</v>
      </c>
      <c r="N11" s="155"/>
      <c r="O11" s="155"/>
      <c r="P11" s="155"/>
      <c r="Q11" s="156"/>
    </row>
    <row r="12" spans="1:17" ht="15.75" thickBot="1">
      <c r="A12" s="7" t="s">
        <v>12</v>
      </c>
      <c r="B12" s="157"/>
      <c r="C12" s="158">
        <v>0</v>
      </c>
      <c r="D12" s="158">
        <v>0</v>
      </c>
      <c r="E12" s="209">
        <f>-3058592/1000000</f>
        <v>-3.058592</v>
      </c>
      <c r="F12" s="158"/>
      <c r="G12" s="158"/>
      <c r="H12" s="158"/>
      <c r="I12" s="159"/>
      <c r="J12" s="6"/>
      <c r="K12" s="148"/>
      <c r="L12" s="149">
        <f t="shared" si="2"/>
        <v>0</v>
      </c>
      <c r="M12" s="149">
        <f t="shared" si="3"/>
        <v>0</v>
      </c>
      <c r="N12" s="149"/>
      <c r="O12" s="149"/>
      <c r="P12" s="149"/>
      <c r="Q12" s="150"/>
    </row>
    <row r="13" spans="1:17" ht="15.75" thickBot="1">
      <c r="A13" s="115" t="s">
        <v>13</v>
      </c>
      <c r="B13" s="116"/>
      <c r="C13" s="151">
        <f t="shared" ref="C13:I13" si="4">SUM(C14:C16)</f>
        <v>0</v>
      </c>
      <c r="D13" s="151">
        <f t="shared" si="4"/>
        <v>0</v>
      </c>
      <c r="E13" s="151">
        <f t="shared" si="4"/>
        <v>-0.86916300000000002</v>
      </c>
      <c r="F13" s="151">
        <f t="shared" si="4"/>
        <v>0</v>
      </c>
      <c r="G13" s="151">
        <f t="shared" si="4"/>
        <v>0</v>
      </c>
      <c r="H13" s="151">
        <f t="shared" si="4"/>
        <v>0</v>
      </c>
      <c r="I13" s="160">
        <f t="shared" si="4"/>
        <v>0</v>
      </c>
      <c r="J13" s="152"/>
      <c r="K13" s="148"/>
      <c r="L13" s="155">
        <f t="shared" si="2"/>
        <v>0</v>
      </c>
      <c r="M13" s="149">
        <f t="shared" si="3"/>
        <v>0</v>
      </c>
      <c r="N13" s="149"/>
      <c r="O13" s="149"/>
      <c r="P13" s="149"/>
      <c r="Q13" s="150"/>
    </row>
    <row r="14" spans="1:17">
      <c r="A14" s="7" t="s">
        <v>14</v>
      </c>
      <c r="B14" s="157"/>
      <c r="C14" s="203">
        <v>0</v>
      </c>
      <c r="D14" s="203">
        <v>0</v>
      </c>
      <c r="E14" s="161">
        <v>0</v>
      </c>
      <c r="F14" s="161"/>
      <c r="G14" s="161"/>
      <c r="H14" s="161"/>
      <c r="I14" s="162"/>
      <c r="J14" s="6"/>
      <c r="K14" s="145"/>
      <c r="L14" s="146">
        <f t="shared" si="2"/>
        <v>0</v>
      </c>
      <c r="M14" s="146">
        <f t="shared" si="3"/>
        <v>0</v>
      </c>
      <c r="N14" s="146"/>
      <c r="O14" s="146"/>
      <c r="P14" s="146"/>
      <c r="Q14" s="147"/>
    </row>
    <row r="15" spans="1:17">
      <c r="A15" s="7" t="s">
        <v>11</v>
      </c>
      <c r="B15" s="157"/>
      <c r="C15" s="203">
        <v>0</v>
      </c>
      <c r="D15" s="203">
        <v>0</v>
      </c>
      <c r="E15" s="161">
        <v>0</v>
      </c>
      <c r="F15" s="161"/>
      <c r="G15" s="161"/>
      <c r="H15" s="161"/>
      <c r="I15" s="162"/>
      <c r="J15" s="6"/>
      <c r="K15" s="154"/>
      <c r="L15" s="155">
        <f t="shared" si="2"/>
        <v>0</v>
      </c>
      <c r="M15" s="155">
        <f t="shared" si="3"/>
        <v>0</v>
      </c>
      <c r="N15" s="155"/>
      <c r="O15" s="155"/>
      <c r="P15" s="155"/>
      <c r="Q15" s="156"/>
    </row>
    <row r="16" spans="1:17" ht="15.75" thickBot="1">
      <c r="A16" s="8" t="s">
        <v>15</v>
      </c>
      <c r="B16" s="9"/>
      <c r="C16" s="204">
        <v>0</v>
      </c>
      <c r="D16" s="204">
        <v>0</v>
      </c>
      <c r="E16" s="163">
        <f>-869163/1000000</f>
        <v>-0.86916300000000002</v>
      </c>
      <c r="F16" s="163"/>
      <c r="G16" s="163"/>
      <c r="H16" s="163"/>
      <c r="I16" s="164"/>
      <c r="J16" s="10"/>
      <c r="K16" s="148"/>
      <c r="L16" s="149">
        <f t="shared" si="2"/>
        <v>0</v>
      </c>
      <c r="M16" s="149">
        <f>IFERROR((E16)/(D16*1.031)-1,0)</f>
        <v>0</v>
      </c>
      <c r="N16" s="149"/>
      <c r="O16" s="149"/>
      <c r="P16" s="149"/>
      <c r="Q16" s="150"/>
    </row>
    <row r="17" spans="1:17" ht="45.95" customHeight="1">
      <c r="A17" s="213" t="s">
        <v>155</v>
      </c>
      <c r="B17" s="214"/>
      <c r="C17" s="214"/>
      <c r="D17" s="214"/>
      <c r="E17" s="214"/>
      <c r="F17" s="214"/>
      <c r="G17" s="214"/>
      <c r="H17" s="214"/>
      <c r="I17" s="214"/>
      <c r="J17" s="214"/>
      <c r="K17" s="215"/>
      <c r="L17" s="215"/>
      <c r="M17" s="215"/>
      <c r="N17" s="215"/>
      <c r="O17" s="215"/>
      <c r="P17" s="215"/>
      <c r="Q17" s="215"/>
    </row>
    <row r="19" spans="1:17">
      <c r="O19" s="202"/>
    </row>
    <row r="20" spans="1:17">
      <c r="C20" s="208"/>
      <c r="D20" s="208"/>
    </row>
    <row r="287" spans="14:16">
      <c r="N287" s="3">
        <v>45</v>
      </c>
      <c r="P287" s="3" t="s">
        <v>158</v>
      </c>
    </row>
  </sheetData>
  <mergeCells count="12">
    <mergeCell ref="A2:Q2"/>
    <mergeCell ref="A17:Q17"/>
    <mergeCell ref="K3:Q4"/>
    <mergeCell ref="L5:Q5"/>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85"/>
  <sheetViews>
    <sheetView tabSelected="1" zoomScale="110" zoomScaleNormal="110" workbookViewId="0">
      <pane xSplit="5" ySplit="9" topLeftCell="G55" activePane="bottomRight" state="frozen"/>
      <selection pane="topRight" activeCell="F1" sqref="F1"/>
      <selection pane="bottomLeft" activeCell="A10" sqref="A10"/>
      <selection pane="bottomRight" activeCell="R53" sqref="R53"/>
    </sheetView>
  </sheetViews>
  <sheetFormatPr baseColWidth="10" defaultColWidth="11.42578125" defaultRowHeight="15"/>
  <cols>
    <col min="1" max="1" width="28.85546875" style="3" customWidth="1"/>
    <col min="2" max="2" width="3.28515625" style="3" customWidth="1"/>
    <col min="3" max="8" width="11.42578125" style="3"/>
    <col min="9" max="9" width="9.140625" style="3" customWidth="1"/>
    <col min="10" max="10" width="4.85546875" style="3" customWidth="1"/>
    <col min="11" max="16" width="11.42578125" style="3"/>
    <col min="17" max="17" width="9.140625" style="3" customWidth="1"/>
    <col min="18" max="18" width="54" style="3" customWidth="1"/>
    <col min="19" max="19" width="11.42578125" style="3"/>
    <col min="20" max="20" width="11.42578125" style="54"/>
    <col min="21" max="16384" width="11.42578125" style="3"/>
  </cols>
  <sheetData>
    <row r="1" spans="1:20" ht="15.75" thickBot="1">
      <c r="A1" s="3" t="str">
        <f>'Ente Público'!B3</f>
        <v>Centro de Investigación y Desarrollo Tecnológico en Electroquímica, S.C.</v>
      </c>
    </row>
    <row r="2" spans="1:20" ht="15.75" thickBot="1">
      <c r="A2" s="210" t="s">
        <v>16</v>
      </c>
      <c r="B2" s="211"/>
      <c r="C2" s="211"/>
      <c r="D2" s="211"/>
      <c r="E2" s="211"/>
      <c r="F2" s="211"/>
      <c r="G2" s="211"/>
      <c r="H2" s="211"/>
      <c r="I2" s="211"/>
      <c r="J2" s="211"/>
      <c r="K2" s="211"/>
      <c r="L2" s="211"/>
      <c r="M2" s="211"/>
      <c r="N2" s="211"/>
      <c r="O2" s="211"/>
      <c r="P2" s="211"/>
      <c r="Q2" s="211"/>
      <c r="R2" s="212"/>
    </row>
    <row r="3" spans="1:20" s="11" customFormat="1" ht="12" customHeight="1" thickBot="1">
      <c r="A3" s="247" t="s">
        <v>182</v>
      </c>
      <c r="B3" s="243"/>
      <c r="C3" s="244" t="s">
        <v>17</v>
      </c>
      <c r="D3" s="244"/>
      <c r="E3" s="244"/>
      <c r="F3" s="244"/>
      <c r="G3" s="244"/>
      <c r="H3" s="244"/>
      <c r="I3" s="244"/>
      <c r="J3" s="245"/>
      <c r="K3" s="244" t="s">
        <v>183</v>
      </c>
      <c r="L3" s="244"/>
      <c r="M3" s="244"/>
      <c r="N3" s="244"/>
      <c r="O3" s="244"/>
      <c r="P3" s="244"/>
      <c r="Q3" s="244"/>
      <c r="R3" s="233" t="s">
        <v>184</v>
      </c>
      <c r="T3" s="54"/>
    </row>
    <row r="4" spans="1:20" s="11" customFormat="1" ht="18.75" customHeight="1" thickBot="1">
      <c r="A4" s="248"/>
      <c r="B4" s="239"/>
      <c r="C4" s="244" t="s">
        <v>3</v>
      </c>
      <c r="D4" s="244"/>
      <c r="E4" s="244"/>
      <c r="F4" s="244"/>
      <c r="G4" s="244"/>
      <c r="H4" s="244"/>
      <c r="I4" s="244"/>
      <c r="J4" s="246"/>
      <c r="K4" s="250"/>
      <c r="L4" s="250"/>
      <c r="M4" s="250"/>
      <c r="N4" s="250"/>
      <c r="O4" s="250"/>
      <c r="P4" s="250"/>
      <c r="Q4" s="250"/>
      <c r="R4" s="234"/>
      <c r="T4" s="54"/>
    </row>
    <row r="5" spans="1:20" s="11" customFormat="1" ht="11.1" customHeight="1" thickBot="1">
      <c r="A5" s="248"/>
      <c r="B5" s="76"/>
      <c r="C5" s="236" t="s">
        <v>175</v>
      </c>
      <c r="D5" s="232" t="s">
        <v>5</v>
      </c>
      <c r="E5" s="232"/>
      <c r="F5" s="232"/>
      <c r="G5" s="232"/>
      <c r="H5" s="232"/>
      <c r="I5" s="232"/>
      <c r="J5" s="34"/>
      <c r="K5" s="236" t="s">
        <v>164</v>
      </c>
      <c r="L5" s="232" t="s">
        <v>6</v>
      </c>
      <c r="M5" s="232"/>
      <c r="N5" s="232"/>
      <c r="O5" s="232"/>
      <c r="P5" s="232"/>
      <c r="Q5" s="232"/>
      <c r="R5" s="234"/>
      <c r="T5" s="54"/>
    </row>
    <row r="6" spans="1:20" s="11" customFormat="1" ht="9">
      <c r="A6" s="248"/>
      <c r="B6" s="239"/>
      <c r="C6" s="237"/>
      <c r="D6" s="72" t="s">
        <v>18</v>
      </c>
      <c r="E6" s="72" t="s">
        <v>19</v>
      </c>
      <c r="F6" s="72" t="s">
        <v>20</v>
      </c>
      <c r="G6" s="72" t="s">
        <v>21</v>
      </c>
      <c r="H6" s="72" t="s">
        <v>22</v>
      </c>
      <c r="I6" s="72" t="s">
        <v>23</v>
      </c>
      <c r="J6" s="241"/>
      <c r="K6" s="237"/>
      <c r="L6" s="72" t="s">
        <v>24</v>
      </c>
      <c r="M6" s="72" t="s">
        <v>19</v>
      </c>
      <c r="N6" s="72" t="s">
        <v>20</v>
      </c>
      <c r="O6" s="72" t="s">
        <v>21</v>
      </c>
      <c r="P6" s="72" t="s">
        <v>22</v>
      </c>
      <c r="Q6" s="72" t="s">
        <v>23</v>
      </c>
      <c r="R6" s="234"/>
      <c r="T6" s="54"/>
    </row>
    <row r="7" spans="1:20" s="11" customFormat="1" ht="9.75" thickBot="1">
      <c r="A7" s="249"/>
      <c r="B7" s="240"/>
      <c r="C7" s="238"/>
      <c r="D7" s="82" t="s">
        <v>176</v>
      </c>
      <c r="E7" s="82" t="s">
        <v>177</v>
      </c>
      <c r="F7" s="82" t="s">
        <v>178</v>
      </c>
      <c r="G7" s="82" t="s">
        <v>179</v>
      </c>
      <c r="H7" s="82" t="s">
        <v>180</v>
      </c>
      <c r="I7" s="82" t="s">
        <v>181</v>
      </c>
      <c r="J7" s="242"/>
      <c r="K7" s="238"/>
      <c r="L7" s="82" t="s">
        <v>165</v>
      </c>
      <c r="M7" s="82" t="s">
        <v>159</v>
      </c>
      <c r="N7" s="82" t="s">
        <v>160</v>
      </c>
      <c r="O7" s="82" t="s">
        <v>161</v>
      </c>
      <c r="P7" s="82" t="s">
        <v>162</v>
      </c>
      <c r="Q7" s="82" t="s">
        <v>163</v>
      </c>
      <c r="R7" s="235"/>
      <c r="T7" s="54"/>
    </row>
    <row r="8" spans="1:20">
      <c r="A8" s="12"/>
      <c r="B8" s="13"/>
      <c r="C8" s="14"/>
      <c r="D8" s="15"/>
      <c r="E8" s="16"/>
      <c r="F8" s="16"/>
      <c r="G8" s="17"/>
      <c r="H8" s="17"/>
      <c r="I8" s="14"/>
      <c r="J8" s="17"/>
      <c r="K8" s="15"/>
      <c r="L8" s="15"/>
      <c r="M8" s="15"/>
      <c r="N8" s="15"/>
      <c r="O8" s="17"/>
      <c r="P8" s="17"/>
      <c r="Q8" s="14"/>
      <c r="R8" s="18"/>
    </row>
    <row r="9" spans="1:20" ht="18.95" customHeight="1">
      <c r="A9" s="19" t="s">
        <v>7</v>
      </c>
      <c r="B9" s="20"/>
      <c r="C9" s="57">
        <f t="shared" ref="C9:I9" si="0">SUM(C10:C69)</f>
        <v>7.1</v>
      </c>
      <c r="D9" s="57">
        <f t="shared" si="0"/>
        <v>2.7000000000000006</v>
      </c>
      <c r="E9" s="57">
        <f t="shared" si="0"/>
        <v>4.6173390799999998</v>
      </c>
      <c r="F9" s="57">
        <f t="shared" si="0"/>
        <v>0</v>
      </c>
      <c r="G9" s="57">
        <f t="shared" si="0"/>
        <v>0</v>
      </c>
      <c r="H9" s="57">
        <f t="shared" si="0"/>
        <v>0</v>
      </c>
      <c r="I9" s="57">
        <f t="shared" si="0"/>
        <v>0</v>
      </c>
      <c r="J9" s="21"/>
      <c r="K9" s="29"/>
      <c r="L9" s="30">
        <f>IFERROR((E9)/(C9*1.0397)-1,0)</f>
        <v>-0.3745027912981399</v>
      </c>
      <c r="M9" s="30">
        <f>IFERROR((E9)/(D9*1.031)-1,0)</f>
        <v>0.65870570823005314</v>
      </c>
      <c r="N9" s="30"/>
      <c r="O9" s="30"/>
      <c r="P9" s="30"/>
      <c r="Q9" s="30"/>
      <c r="R9" s="22"/>
    </row>
    <row r="10" spans="1:20" ht="27" customHeight="1">
      <c r="A10" s="23" t="s">
        <v>83</v>
      </c>
      <c r="B10" s="24"/>
      <c r="C10" s="56">
        <v>3</v>
      </c>
      <c r="D10" s="205">
        <v>0</v>
      </c>
      <c r="E10" s="205">
        <v>0</v>
      </c>
      <c r="F10" s="56"/>
      <c r="G10" s="56"/>
      <c r="H10" s="55"/>
      <c r="I10" s="55"/>
      <c r="J10" s="25"/>
      <c r="K10" s="29"/>
      <c r="L10" s="30">
        <f>IFERROR((E10)/(C10*1.0397)-1,0)</f>
        <v>-1</v>
      </c>
      <c r="M10" s="30">
        <f t="shared" ref="M10:M69" si="1">IFERROR((E10)/(D10*1.031)-1,0)</f>
        <v>0</v>
      </c>
      <c r="N10" s="30"/>
      <c r="O10" s="30"/>
      <c r="P10" s="30"/>
      <c r="Q10" s="30"/>
      <c r="R10" s="206" t="s">
        <v>504</v>
      </c>
    </row>
    <row r="11" spans="1:20" ht="26.1" customHeight="1">
      <c r="A11" s="23" t="s">
        <v>84</v>
      </c>
      <c r="B11" s="24"/>
      <c r="C11" s="56">
        <v>0.5</v>
      </c>
      <c r="D11" s="205">
        <v>0</v>
      </c>
      <c r="E11" s="205">
        <v>0</v>
      </c>
      <c r="F11" s="56"/>
      <c r="G11" s="56"/>
      <c r="H11" s="55"/>
      <c r="I11" s="55"/>
      <c r="J11" s="25"/>
      <c r="K11" s="29"/>
      <c r="L11" s="30">
        <f t="shared" ref="L11:L69" si="2">IFERROR((E11)/(C11*1.0397)-1,0)</f>
        <v>-1</v>
      </c>
      <c r="M11" s="30">
        <f t="shared" si="1"/>
        <v>0</v>
      </c>
      <c r="N11" s="30"/>
      <c r="O11" s="30"/>
      <c r="P11" s="30"/>
      <c r="Q11" s="30"/>
      <c r="R11" s="206" t="s">
        <v>504</v>
      </c>
    </row>
    <row r="12" spans="1:20" ht="33.75">
      <c r="A12" s="23" t="s">
        <v>35</v>
      </c>
      <c r="B12" s="24"/>
      <c r="C12" s="56">
        <v>0.2</v>
      </c>
      <c r="D12" s="56">
        <v>0.2</v>
      </c>
      <c r="E12" s="56">
        <f>127596.61/1000000</f>
        <v>0.12759661</v>
      </c>
      <c r="F12" s="56"/>
      <c r="G12" s="56"/>
      <c r="H12" s="55"/>
      <c r="I12" s="55"/>
      <c r="J12" s="25"/>
      <c r="K12" s="29"/>
      <c r="L12" s="30">
        <f t="shared" si="2"/>
        <v>-0.38637775319803791</v>
      </c>
      <c r="M12" s="30">
        <f t="shared" si="1"/>
        <v>-0.38119975751697377</v>
      </c>
      <c r="N12" s="30"/>
      <c r="O12" s="30"/>
      <c r="P12" s="30"/>
      <c r="Q12" s="30"/>
      <c r="R12" s="206" t="s">
        <v>510</v>
      </c>
    </row>
    <row r="13" spans="1:20" ht="24.95" customHeight="1">
      <c r="A13" s="23" t="s">
        <v>36</v>
      </c>
      <c r="B13" s="24"/>
      <c r="C13" s="56">
        <v>0.1</v>
      </c>
      <c r="D13" s="56">
        <v>0</v>
      </c>
      <c r="E13" s="56">
        <f>74137.58/1000000</f>
        <v>7.4137580000000008E-2</v>
      </c>
      <c r="F13" s="56"/>
      <c r="G13" s="56"/>
      <c r="H13" s="55"/>
      <c r="I13" s="55"/>
      <c r="J13" s="25"/>
      <c r="K13" s="29"/>
      <c r="L13" s="30">
        <f t="shared" si="2"/>
        <v>-0.28693296143118208</v>
      </c>
      <c r="M13" s="30">
        <f t="shared" si="1"/>
        <v>0</v>
      </c>
      <c r="N13" s="30"/>
      <c r="O13" s="30"/>
      <c r="P13" s="30"/>
      <c r="Q13" s="30"/>
      <c r="R13" s="206" t="s">
        <v>504</v>
      </c>
    </row>
    <row r="14" spans="1:20" ht="27.95" customHeight="1">
      <c r="A14" s="23" t="s">
        <v>37</v>
      </c>
      <c r="B14" s="24"/>
      <c r="C14" s="205">
        <v>0</v>
      </c>
      <c r="D14" s="205">
        <v>0</v>
      </c>
      <c r="E14" s="205">
        <v>0</v>
      </c>
      <c r="F14" s="56"/>
      <c r="G14" s="56"/>
      <c r="H14" s="55"/>
      <c r="I14" s="55"/>
      <c r="J14" s="25"/>
      <c r="K14" s="29"/>
      <c r="L14" s="30">
        <f t="shared" si="2"/>
        <v>0</v>
      </c>
      <c r="M14" s="30">
        <f t="shared" si="1"/>
        <v>0</v>
      </c>
      <c r="N14" s="30"/>
      <c r="O14" s="30"/>
      <c r="P14" s="30"/>
      <c r="Q14" s="30"/>
      <c r="R14" s="206" t="s">
        <v>504</v>
      </c>
    </row>
    <row r="15" spans="1:20" ht="33.75">
      <c r="A15" s="23" t="s">
        <v>38</v>
      </c>
      <c r="B15" s="24"/>
      <c r="C15" s="56">
        <v>0.1</v>
      </c>
      <c r="D15" s="56">
        <v>0.1</v>
      </c>
      <c r="E15" s="205">
        <v>0</v>
      </c>
      <c r="F15" s="56"/>
      <c r="G15" s="56"/>
      <c r="H15" s="55"/>
      <c r="I15" s="55"/>
      <c r="J15" s="25"/>
      <c r="K15" s="29"/>
      <c r="L15" s="30">
        <f t="shared" si="2"/>
        <v>-1</v>
      </c>
      <c r="M15" s="30">
        <f t="shared" si="1"/>
        <v>-1</v>
      </c>
      <c r="N15" s="30"/>
      <c r="O15" s="30"/>
      <c r="P15" s="30"/>
      <c r="Q15" s="30"/>
      <c r="R15" s="206" t="s">
        <v>511</v>
      </c>
    </row>
    <row r="16" spans="1:20" ht="45.95" customHeight="1">
      <c r="A16" s="23" t="s">
        <v>39</v>
      </c>
      <c r="B16" s="26"/>
      <c r="C16" s="205">
        <v>0</v>
      </c>
      <c r="D16" s="205">
        <v>0</v>
      </c>
      <c r="E16" s="205">
        <v>0</v>
      </c>
      <c r="F16" s="56"/>
      <c r="G16" s="56"/>
      <c r="H16" s="55"/>
      <c r="I16" s="55"/>
      <c r="J16" s="27"/>
      <c r="K16" s="29"/>
      <c r="L16" s="30">
        <f t="shared" si="2"/>
        <v>0</v>
      </c>
      <c r="M16" s="30">
        <f t="shared" si="1"/>
        <v>0</v>
      </c>
      <c r="N16" s="30"/>
      <c r="O16" s="30"/>
      <c r="P16" s="30"/>
      <c r="Q16" s="30"/>
      <c r="R16" s="206" t="s">
        <v>504</v>
      </c>
    </row>
    <row r="17" spans="1:18" ht="40.9" customHeight="1">
      <c r="A17" s="23" t="s">
        <v>40</v>
      </c>
      <c r="B17" s="26"/>
      <c r="C17" s="56">
        <v>0.2</v>
      </c>
      <c r="D17" s="56">
        <v>0.1</v>
      </c>
      <c r="E17" s="56">
        <f>129806.35/1000000</f>
        <v>0.12980635000000001</v>
      </c>
      <c r="F17" s="56"/>
      <c r="G17" s="56"/>
      <c r="H17" s="55"/>
      <c r="I17" s="55"/>
      <c r="J17" s="27"/>
      <c r="K17" s="29"/>
      <c r="L17" s="30">
        <f t="shared" si="2"/>
        <v>-0.37575093777051072</v>
      </c>
      <c r="M17" s="30">
        <f t="shared" si="1"/>
        <v>0.25903346265761407</v>
      </c>
      <c r="N17" s="30"/>
      <c r="O17" s="30"/>
      <c r="P17" s="30"/>
      <c r="Q17" s="30"/>
      <c r="R17" s="206" t="s">
        <v>512</v>
      </c>
    </row>
    <row r="18" spans="1:18" ht="38.1" customHeight="1">
      <c r="A18" s="23" t="s">
        <v>41</v>
      </c>
      <c r="B18" s="26"/>
      <c r="C18" s="205">
        <v>0</v>
      </c>
      <c r="D18" s="205">
        <v>0</v>
      </c>
      <c r="E18" s="205">
        <v>0</v>
      </c>
      <c r="F18" s="56"/>
      <c r="G18" s="56"/>
      <c r="H18" s="55"/>
      <c r="I18" s="55"/>
      <c r="J18" s="27"/>
      <c r="K18" s="29"/>
      <c r="L18" s="30">
        <f t="shared" si="2"/>
        <v>0</v>
      </c>
      <c r="M18" s="30">
        <f t="shared" si="1"/>
        <v>0</v>
      </c>
      <c r="N18" s="30"/>
      <c r="O18" s="30"/>
      <c r="P18" s="30"/>
      <c r="Q18" s="30"/>
      <c r="R18" s="206" t="s">
        <v>504</v>
      </c>
    </row>
    <row r="19" spans="1:18" ht="30" customHeight="1">
      <c r="A19" s="23" t="s">
        <v>42</v>
      </c>
      <c r="B19" s="26"/>
      <c r="C19" s="205">
        <v>0</v>
      </c>
      <c r="D19" s="205">
        <v>0</v>
      </c>
      <c r="E19" s="205">
        <v>0</v>
      </c>
      <c r="F19" s="56"/>
      <c r="G19" s="56"/>
      <c r="H19" s="55"/>
      <c r="I19" s="55"/>
      <c r="J19" s="27"/>
      <c r="K19" s="29"/>
      <c r="L19" s="30">
        <f t="shared" si="2"/>
        <v>0</v>
      </c>
      <c r="M19" s="30">
        <f t="shared" si="1"/>
        <v>0</v>
      </c>
      <c r="N19" s="30"/>
      <c r="O19" s="30"/>
      <c r="P19" s="30"/>
      <c r="Q19" s="30"/>
      <c r="R19" s="206" t="s">
        <v>504</v>
      </c>
    </row>
    <row r="20" spans="1:18" ht="45.95" customHeight="1">
      <c r="A20" s="23" t="s">
        <v>43</v>
      </c>
      <c r="B20" s="26"/>
      <c r="C20" s="205">
        <v>0</v>
      </c>
      <c r="D20" s="205">
        <v>0</v>
      </c>
      <c r="E20" s="205">
        <v>0</v>
      </c>
      <c r="F20" s="56"/>
      <c r="G20" s="56"/>
      <c r="H20" s="55"/>
      <c r="I20" s="55"/>
      <c r="J20" s="27"/>
      <c r="K20" s="29"/>
      <c r="L20" s="30">
        <f t="shared" si="2"/>
        <v>0</v>
      </c>
      <c r="M20" s="30">
        <f t="shared" si="1"/>
        <v>0</v>
      </c>
      <c r="N20" s="30"/>
      <c r="O20" s="30"/>
      <c r="P20" s="30"/>
      <c r="Q20" s="30"/>
      <c r="R20" s="206" t="s">
        <v>504</v>
      </c>
    </row>
    <row r="21" spans="1:18" ht="48.6" customHeight="1">
      <c r="A21" s="23" t="s">
        <v>44</v>
      </c>
      <c r="B21" s="26"/>
      <c r="C21" s="56">
        <v>0.5</v>
      </c>
      <c r="D21" s="56">
        <v>0.4</v>
      </c>
      <c r="E21" s="56">
        <f>458766.22/1000000</f>
        <v>0.45876621999999995</v>
      </c>
      <c r="F21" s="56"/>
      <c r="G21" s="56"/>
      <c r="H21" s="55"/>
      <c r="I21" s="55"/>
      <c r="J21" s="27"/>
      <c r="K21" s="29"/>
      <c r="L21" s="30">
        <f t="shared" si="2"/>
        <v>-0.11750270270270291</v>
      </c>
      <c r="M21" s="30">
        <f t="shared" si="1"/>
        <v>0.11243021338506298</v>
      </c>
      <c r="N21" s="30"/>
      <c r="O21" s="30"/>
      <c r="P21" s="30"/>
      <c r="Q21" s="30"/>
      <c r="R21" s="206" t="s">
        <v>513</v>
      </c>
    </row>
    <row r="22" spans="1:18" ht="41.1" customHeight="1">
      <c r="A22" s="23" t="s">
        <v>45</v>
      </c>
      <c r="B22" s="26"/>
      <c r="C22" s="205">
        <v>0</v>
      </c>
      <c r="D22" s="205">
        <v>0</v>
      </c>
      <c r="E22" s="205">
        <v>0</v>
      </c>
      <c r="F22" s="56"/>
      <c r="G22" s="56"/>
      <c r="H22" s="55"/>
      <c r="I22" s="55"/>
      <c r="J22" s="27"/>
      <c r="K22" s="29"/>
      <c r="L22" s="30">
        <f t="shared" si="2"/>
        <v>0</v>
      </c>
      <c r="M22" s="30">
        <f t="shared" si="1"/>
        <v>0</v>
      </c>
      <c r="N22" s="30"/>
      <c r="O22" s="30"/>
      <c r="P22" s="30"/>
      <c r="Q22" s="30"/>
      <c r="R22" s="206" t="s">
        <v>504</v>
      </c>
    </row>
    <row r="23" spans="1:18" ht="38.1" customHeight="1">
      <c r="A23" s="23" t="s">
        <v>46</v>
      </c>
      <c r="B23" s="26"/>
      <c r="C23" s="205">
        <v>0</v>
      </c>
      <c r="D23" s="205">
        <v>0</v>
      </c>
      <c r="E23" s="205">
        <v>0</v>
      </c>
      <c r="F23" s="56"/>
      <c r="G23" s="56"/>
      <c r="H23" s="55"/>
      <c r="I23" s="55"/>
      <c r="J23" s="27"/>
      <c r="K23" s="29"/>
      <c r="L23" s="30">
        <f t="shared" si="2"/>
        <v>0</v>
      </c>
      <c r="M23" s="30">
        <f t="shared" si="1"/>
        <v>0</v>
      </c>
      <c r="N23" s="30"/>
      <c r="O23" s="30"/>
      <c r="P23" s="30"/>
      <c r="Q23" s="30"/>
      <c r="R23" s="206" t="s">
        <v>504</v>
      </c>
    </row>
    <row r="24" spans="1:18" ht="17.100000000000001" customHeight="1">
      <c r="A24" s="23" t="s">
        <v>47</v>
      </c>
      <c r="B24" s="26"/>
      <c r="C24" s="205">
        <v>0</v>
      </c>
      <c r="D24" s="205">
        <v>0</v>
      </c>
      <c r="E24" s="205">
        <v>0</v>
      </c>
      <c r="F24" s="56"/>
      <c r="G24" s="56"/>
      <c r="H24" s="55"/>
      <c r="I24" s="55"/>
      <c r="J24" s="27"/>
      <c r="K24" s="29"/>
      <c r="L24" s="30">
        <f t="shared" si="2"/>
        <v>0</v>
      </c>
      <c r="M24" s="30">
        <f t="shared" si="1"/>
        <v>0</v>
      </c>
      <c r="N24" s="30"/>
      <c r="O24" s="30"/>
      <c r="P24" s="30"/>
      <c r="Q24" s="30"/>
      <c r="R24" s="206" t="s">
        <v>504</v>
      </c>
    </row>
    <row r="25" spans="1:18" ht="56.25">
      <c r="A25" s="23" t="s">
        <v>48</v>
      </c>
      <c r="B25" s="26"/>
      <c r="C25" s="56">
        <v>0.4</v>
      </c>
      <c r="D25" s="56">
        <v>0.4</v>
      </c>
      <c r="E25" s="56">
        <f>413949/1000000</f>
        <v>0.41394900000000001</v>
      </c>
      <c r="F25" s="56"/>
      <c r="G25" s="56"/>
      <c r="H25" s="55"/>
      <c r="I25" s="55"/>
      <c r="J25" s="27"/>
      <c r="K25" s="29"/>
      <c r="L25" s="30">
        <f t="shared" si="2"/>
        <v>-4.643166297970569E-3</v>
      </c>
      <c r="M25" s="30">
        <f t="shared" si="1"/>
        <v>3.7560620756547092E-3</v>
      </c>
      <c r="N25" s="30"/>
      <c r="O25" s="30"/>
      <c r="P25" s="30"/>
      <c r="Q25" s="30"/>
      <c r="R25" s="206" t="s">
        <v>505</v>
      </c>
    </row>
    <row r="26" spans="1:18" ht="57.6" customHeight="1">
      <c r="A26" s="23" t="s">
        <v>49</v>
      </c>
      <c r="B26" s="26"/>
      <c r="C26" s="56">
        <v>0.8</v>
      </c>
      <c r="D26" s="56">
        <v>0.6</v>
      </c>
      <c r="E26" s="56">
        <f>741750.85/1000000</f>
        <v>0.74175084999999996</v>
      </c>
      <c r="F26" s="56"/>
      <c r="G26" s="56"/>
      <c r="H26" s="55"/>
      <c r="I26" s="55"/>
      <c r="J26" s="27"/>
      <c r="K26" s="29"/>
      <c r="L26" s="30">
        <f t="shared" si="2"/>
        <v>-0.1082152904684045</v>
      </c>
      <c r="M26" s="30">
        <f t="shared" si="1"/>
        <v>0.19907993857096673</v>
      </c>
      <c r="N26" s="30"/>
      <c r="O26" s="30"/>
      <c r="P26" s="30"/>
      <c r="Q26" s="30"/>
      <c r="R26" s="206" t="s">
        <v>514</v>
      </c>
    </row>
    <row r="27" spans="1:18" ht="67.5">
      <c r="A27" s="23" t="s">
        <v>50</v>
      </c>
      <c r="B27" s="26"/>
      <c r="C27" s="56">
        <v>0</v>
      </c>
      <c r="D27" s="56">
        <v>0</v>
      </c>
      <c r="E27" s="205">
        <v>0</v>
      </c>
      <c r="F27" s="56"/>
      <c r="G27" s="56"/>
      <c r="H27" s="55"/>
      <c r="I27" s="55"/>
      <c r="J27" s="27"/>
      <c r="K27" s="29"/>
      <c r="L27" s="30">
        <f t="shared" si="2"/>
        <v>0</v>
      </c>
      <c r="M27" s="30">
        <f t="shared" si="1"/>
        <v>0</v>
      </c>
      <c r="N27" s="30"/>
      <c r="O27" s="30"/>
      <c r="P27" s="30"/>
      <c r="Q27" s="30"/>
      <c r="R27" s="206" t="s">
        <v>515</v>
      </c>
    </row>
    <row r="28" spans="1:18" ht="21" customHeight="1">
      <c r="A28" s="23" t="s">
        <v>51</v>
      </c>
      <c r="B28" s="26"/>
      <c r="C28" s="205">
        <v>0</v>
      </c>
      <c r="D28" s="205">
        <v>0</v>
      </c>
      <c r="E28" s="205">
        <v>0</v>
      </c>
      <c r="F28" s="56"/>
      <c r="G28" s="56"/>
      <c r="H28" s="55"/>
      <c r="I28" s="55"/>
      <c r="J28" s="27"/>
      <c r="K28" s="29"/>
      <c r="L28" s="30">
        <f t="shared" si="2"/>
        <v>0</v>
      </c>
      <c r="M28" s="30">
        <f t="shared" si="1"/>
        <v>0</v>
      </c>
      <c r="N28" s="30"/>
      <c r="O28" s="30"/>
      <c r="P28" s="30"/>
      <c r="Q28" s="30"/>
      <c r="R28" s="206" t="s">
        <v>504</v>
      </c>
    </row>
    <row r="29" spans="1:18" ht="18.95" customHeight="1">
      <c r="A29" s="23" t="s">
        <v>52</v>
      </c>
      <c r="B29" s="26"/>
      <c r="C29" s="205">
        <v>0</v>
      </c>
      <c r="D29" s="205">
        <v>0</v>
      </c>
      <c r="E29" s="205">
        <v>0</v>
      </c>
      <c r="F29" s="56"/>
      <c r="G29" s="56"/>
      <c r="H29" s="55"/>
      <c r="I29" s="55"/>
      <c r="J29" s="27"/>
      <c r="K29" s="29"/>
      <c r="L29" s="30">
        <f t="shared" si="2"/>
        <v>0</v>
      </c>
      <c r="M29" s="30">
        <f t="shared" si="1"/>
        <v>0</v>
      </c>
      <c r="N29" s="30"/>
      <c r="O29" s="30"/>
      <c r="P29" s="30"/>
      <c r="Q29" s="30"/>
      <c r="R29" s="206" t="s">
        <v>504</v>
      </c>
    </row>
    <row r="30" spans="1:18" ht="18.95" customHeight="1">
      <c r="A30" s="23" t="s">
        <v>53</v>
      </c>
      <c r="B30" s="26"/>
      <c r="C30" s="205">
        <v>0</v>
      </c>
      <c r="D30" s="205">
        <v>0</v>
      </c>
      <c r="E30" s="56">
        <f>1360692.74/1000000</f>
        <v>1.36069274</v>
      </c>
      <c r="F30" s="56"/>
      <c r="G30" s="56"/>
      <c r="H30" s="55"/>
      <c r="I30" s="55"/>
      <c r="J30" s="27"/>
      <c r="K30" s="29"/>
      <c r="L30" s="30">
        <f t="shared" si="2"/>
        <v>0</v>
      </c>
      <c r="M30" s="30">
        <f t="shared" si="1"/>
        <v>0</v>
      </c>
      <c r="N30" s="30"/>
      <c r="O30" s="30"/>
      <c r="P30" s="30"/>
      <c r="Q30" s="30"/>
      <c r="R30" s="206" t="s">
        <v>504</v>
      </c>
    </row>
    <row r="31" spans="1:18" ht="27.95" customHeight="1">
      <c r="A31" s="23" t="s">
        <v>54</v>
      </c>
      <c r="B31" s="26"/>
      <c r="C31" s="205">
        <v>0</v>
      </c>
      <c r="D31" s="205">
        <v>0</v>
      </c>
      <c r="E31" s="205">
        <v>0</v>
      </c>
      <c r="F31" s="56"/>
      <c r="G31" s="56"/>
      <c r="H31" s="55"/>
      <c r="I31" s="55"/>
      <c r="J31" s="27"/>
      <c r="K31" s="29"/>
      <c r="L31" s="30">
        <f t="shared" si="2"/>
        <v>0</v>
      </c>
      <c r="M31" s="30">
        <f t="shared" si="1"/>
        <v>0</v>
      </c>
      <c r="N31" s="30"/>
      <c r="O31" s="30"/>
      <c r="P31" s="30"/>
      <c r="Q31" s="30"/>
      <c r="R31" s="206" t="s">
        <v>504</v>
      </c>
    </row>
    <row r="32" spans="1:18" ht="45">
      <c r="A32" s="23" t="s">
        <v>55</v>
      </c>
      <c r="B32" s="26"/>
      <c r="C32" s="56">
        <v>0</v>
      </c>
      <c r="D32" s="56">
        <v>0</v>
      </c>
      <c r="E32" s="56">
        <f>23929.88/1000000</f>
        <v>2.3929880000000001E-2</v>
      </c>
      <c r="F32" s="56"/>
      <c r="G32" s="56"/>
      <c r="H32" s="55"/>
      <c r="I32" s="55"/>
      <c r="J32" s="27"/>
      <c r="K32" s="29"/>
      <c r="L32" s="30">
        <f t="shared" si="2"/>
        <v>0</v>
      </c>
      <c r="M32" s="30">
        <f t="shared" si="1"/>
        <v>0</v>
      </c>
      <c r="N32" s="30"/>
      <c r="O32" s="30"/>
      <c r="P32" s="30"/>
      <c r="Q32" s="30"/>
      <c r="R32" s="206" t="s">
        <v>508</v>
      </c>
    </row>
    <row r="33" spans="1:18" ht="18" customHeight="1">
      <c r="A33" s="23" t="s">
        <v>56</v>
      </c>
      <c r="B33" s="26"/>
      <c r="C33" s="205">
        <v>0</v>
      </c>
      <c r="D33" s="205">
        <v>0</v>
      </c>
      <c r="E33" s="205">
        <v>0</v>
      </c>
      <c r="F33" s="56"/>
      <c r="G33" s="56"/>
      <c r="H33" s="55"/>
      <c r="I33" s="55"/>
      <c r="J33" s="27"/>
      <c r="K33" s="29"/>
      <c r="L33" s="30">
        <f t="shared" si="2"/>
        <v>0</v>
      </c>
      <c r="M33" s="30">
        <f t="shared" si="1"/>
        <v>0</v>
      </c>
      <c r="N33" s="30"/>
      <c r="O33" s="30"/>
      <c r="P33" s="30"/>
      <c r="Q33" s="30"/>
      <c r="R33" s="206" t="s">
        <v>504</v>
      </c>
    </row>
    <row r="34" spans="1:18" ht="24" customHeight="1">
      <c r="A34" s="23" t="s">
        <v>57</v>
      </c>
      <c r="B34" s="26"/>
      <c r="C34" s="205">
        <v>0</v>
      </c>
      <c r="D34" s="205">
        <v>0</v>
      </c>
      <c r="E34" s="205">
        <v>0</v>
      </c>
      <c r="F34" s="56"/>
      <c r="G34" s="56"/>
      <c r="H34" s="55"/>
      <c r="I34" s="55"/>
      <c r="J34" s="27"/>
      <c r="K34" s="29"/>
      <c r="L34" s="30">
        <f t="shared" si="2"/>
        <v>0</v>
      </c>
      <c r="M34" s="30">
        <f t="shared" si="1"/>
        <v>0</v>
      </c>
      <c r="N34" s="30"/>
      <c r="O34" s="30"/>
      <c r="P34" s="30"/>
      <c r="Q34" s="30"/>
      <c r="R34" s="206" t="s">
        <v>504</v>
      </c>
    </row>
    <row r="35" spans="1:18" ht="21" customHeight="1">
      <c r="A35" s="23" t="s">
        <v>58</v>
      </c>
      <c r="B35" s="26"/>
      <c r="C35" s="205">
        <v>0</v>
      </c>
      <c r="D35" s="205">
        <v>0</v>
      </c>
      <c r="E35" s="205">
        <v>0</v>
      </c>
      <c r="F35" s="56"/>
      <c r="G35" s="56"/>
      <c r="H35" s="55"/>
      <c r="I35" s="55"/>
      <c r="J35" s="27"/>
      <c r="K35" s="29"/>
      <c r="L35" s="30">
        <f t="shared" si="2"/>
        <v>0</v>
      </c>
      <c r="M35" s="30">
        <f t="shared" si="1"/>
        <v>0</v>
      </c>
      <c r="N35" s="30"/>
      <c r="O35" s="30"/>
      <c r="P35" s="30"/>
      <c r="Q35" s="30"/>
      <c r="R35" s="206" t="s">
        <v>504</v>
      </c>
    </row>
    <row r="36" spans="1:18" ht="23.1" customHeight="1">
      <c r="A36" s="23" t="s">
        <v>59</v>
      </c>
      <c r="B36" s="26"/>
      <c r="C36" s="205">
        <v>0</v>
      </c>
      <c r="D36" s="205">
        <v>0</v>
      </c>
      <c r="E36" s="205">
        <v>0</v>
      </c>
      <c r="F36" s="56"/>
      <c r="G36" s="56"/>
      <c r="H36" s="55"/>
      <c r="I36" s="55"/>
      <c r="J36" s="27"/>
      <c r="K36" s="29"/>
      <c r="L36" s="30">
        <f t="shared" si="2"/>
        <v>0</v>
      </c>
      <c r="M36" s="30">
        <f t="shared" si="1"/>
        <v>0</v>
      </c>
      <c r="N36" s="30"/>
      <c r="O36" s="30"/>
      <c r="P36" s="30"/>
      <c r="Q36" s="30"/>
      <c r="R36" s="206" t="s">
        <v>504</v>
      </c>
    </row>
    <row r="37" spans="1:18" ht="20.100000000000001" customHeight="1">
      <c r="A37" s="23" t="s">
        <v>25</v>
      </c>
      <c r="B37" s="26"/>
      <c r="C37" s="205">
        <v>0</v>
      </c>
      <c r="D37" s="205">
        <v>0</v>
      </c>
      <c r="E37" s="205">
        <v>0</v>
      </c>
      <c r="F37" s="56"/>
      <c r="G37" s="56"/>
      <c r="H37" s="55"/>
      <c r="I37" s="55"/>
      <c r="J37" s="27"/>
      <c r="K37" s="29"/>
      <c r="L37" s="30">
        <f t="shared" si="2"/>
        <v>0</v>
      </c>
      <c r="M37" s="30">
        <f t="shared" si="1"/>
        <v>0</v>
      </c>
      <c r="N37" s="30"/>
      <c r="O37" s="30"/>
      <c r="P37" s="30"/>
      <c r="Q37" s="30"/>
      <c r="R37" s="206" t="s">
        <v>504</v>
      </c>
    </row>
    <row r="38" spans="1:18" ht="20.100000000000001" customHeight="1">
      <c r="A38" s="23" t="s">
        <v>26</v>
      </c>
      <c r="B38" s="26"/>
      <c r="C38" s="205">
        <v>0</v>
      </c>
      <c r="D38" s="205">
        <v>0</v>
      </c>
      <c r="E38" s="205">
        <v>0</v>
      </c>
      <c r="F38" s="56"/>
      <c r="G38" s="56"/>
      <c r="H38" s="55"/>
      <c r="I38" s="55"/>
      <c r="J38" s="27"/>
      <c r="K38" s="29"/>
      <c r="L38" s="30">
        <f t="shared" si="2"/>
        <v>0</v>
      </c>
      <c r="M38" s="30">
        <f t="shared" si="1"/>
        <v>0</v>
      </c>
      <c r="N38" s="30"/>
      <c r="O38" s="30"/>
      <c r="P38" s="30"/>
      <c r="Q38" s="30"/>
      <c r="R38" s="206" t="s">
        <v>504</v>
      </c>
    </row>
    <row r="39" spans="1:18" ht="35.450000000000003" customHeight="1">
      <c r="A39" s="23" t="s">
        <v>27</v>
      </c>
      <c r="B39" s="26"/>
      <c r="C39" s="205">
        <v>0</v>
      </c>
      <c r="D39" s="56">
        <v>0.2</v>
      </c>
      <c r="E39" s="56">
        <f>288000/1000000</f>
        <v>0.28799999999999998</v>
      </c>
      <c r="F39" s="56"/>
      <c r="G39" s="56"/>
      <c r="H39" s="55"/>
      <c r="I39" s="55"/>
      <c r="J39" s="27"/>
      <c r="K39" s="29"/>
      <c r="L39" s="30">
        <f t="shared" si="2"/>
        <v>0</v>
      </c>
      <c r="M39" s="30">
        <f t="shared" si="1"/>
        <v>0.39670223084384082</v>
      </c>
      <c r="N39" s="30"/>
      <c r="O39" s="30"/>
      <c r="P39" s="30"/>
      <c r="Q39" s="30"/>
      <c r="R39" s="206" t="s">
        <v>507</v>
      </c>
    </row>
    <row r="40" spans="1:18" ht="26.1" customHeight="1">
      <c r="A40" s="23" t="s">
        <v>28</v>
      </c>
      <c r="B40" s="26"/>
      <c r="C40" s="205">
        <v>0</v>
      </c>
      <c r="D40" s="205">
        <v>0</v>
      </c>
      <c r="E40" s="205">
        <v>0</v>
      </c>
      <c r="F40" s="56"/>
      <c r="G40" s="56"/>
      <c r="H40" s="55"/>
      <c r="I40" s="55"/>
      <c r="J40" s="27"/>
      <c r="K40" s="29"/>
      <c r="L40" s="30">
        <f t="shared" si="2"/>
        <v>0</v>
      </c>
      <c r="M40" s="30">
        <f t="shared" si="1"/>
        <v>0</v>
      </c>
      <c r="N40" s="30"/>
      <c r="O40" s="30"/>
      <c r="P40" s="30"/>
      <c r="Q40" s="30"/>
      <c r="R40" s="206" t="s">
        <v>504</v>
      </c>
    </row>
    <row r="41" spans="1:18" ht="29.1" customHeight="1">
      <c r="A41" s="23" t="s">
        <v>29</v>
      </c>
      <c r="B41" s="26"/>
      <c r="C41" s="205">
        <v>0</v>
      </c>
      <c r="D41" s="205">
        <v>0</v>
      </c>
      <c r="E41" s="205">
        <v>0</v>
      </c>
      <c r="F41" s="56"/>
      <c r="G41" s="56"/>
      <c r="H41" s="55"/>
      <c r="I41" s="55"/>
      <c r="J41" s="27"/>
      <c r="K41" s="29"/>
      <c r="L41" s="30">
        <f t="shared" si="2"/>
        <v>0</v>
      </c>
      <c r="M41" s="30">
        <f t="shared" si="1"/>
        <v>0</v>
      </c>
      <c r="N41" s="30"/>
      <c r="O41" s="30"/>
      <c r="P41" s="30"/>
      <c r="Q41" s="30"/>
      <c r="R41" s="206" t="s">
        <v>504</v>
      </c>
    </row>
    <row r="42" spans="1:18" ht="45" customHeight="1">
      <c r="A42" s="23" t="s">
        <v>30</v>
      </c>
      <c r="B42" s="26"/>
      <c r="C42" s="205">
        <v>0</v>
      </c>
      <c r="D42" s="205">
        <v>0</v>
      </c>
      <c r="E42" s="205">
        <v>0</v>
      </c>
      <c r="F42" s="56"/>
      <c r="G42" s="56"/>
      <c r="H42" s="55"/>
      <c r="I42" s="55"/>
      <c r="J42" s="27"/>
      <c r="K42" s="29"/>
      <c r="L42" s="30">
        <f t="shared" si="2"/>
        <v>0</v>
      </c>
      <c r="M42" s="30">
        <f t="shared" si="1"/>
        <v>0</v>
      </c>
      <c r="N42" s="30"/>
      <c r="O42" s="30"/>
      <c r="P42" s="30"/>
      <c r="Q42" s="30"/>
      <c r="R42" s="206" t="s">
        <v>504</v>
      </c>
    </row>
    <row r="43" spans="1:18" ht="56.25">
      <c r="A43" s="23" t="s">
        <v>31</v>
      </c>
      <c r="B43" s="26"/>
      <c r="C43" s="56">
        <v>0.6</v>
      </c>
      <c r="D43" s="56">
        <v>0</v>
      </c>
      <c r="E43" s="56">
        <f>286830.2/1000000</f>
        <v>0.28683020000000004</v>
      </c>
      <c r="F43" s="56"/>
      <c r="G43" s="56"/>
      <c r="H43" s="55"/>
      <c r="I43" s="55"/>
      <c r="J43" s="27"/>
      <c r="K43" s="29"/>
      <c r="L43" s="30">
        <f t="shared" si="2"/>
        <v>-0.54020358436728544</v>
      </c>
      <c r="M43" s="30">
        <f t="shared" si="1"/>
        <v>0</v>
      </c>
      <c r="N43" s="30"/>
      <c r="O43" s="30"/>
      <c r="P43" s="30"/>
      <c r="Q43" s="30"/>
      <c r="R43" s="206" t="s">
        <v>506</v>
      </c>
    </row>
    <row r="44" spans="1:18" ht="33" customHeight="1">
      <c r="A44" s="23" t="s">
        <v>32</v>
      </c>
      <c r="B44" s="26"/>
      <c r="C44" s="205">
        <v>0</v>
      </c>
      <c r="D44" s="205">
        <v>0</v>
      </c>
      <c r="E44" s="205">
        <v>0</v>
      </c>
      <c r="F44" s="56"/>
      <c r="G44" s="56"/>
      <c r="H44" s="55"/>
      <c r="I44" s="55"/>
      <c r="J44" s="27"/>
      <c r="K44" s="29"/>
      <c r="L44" s="30">
        <f t="shared" si="2"/>
        <v>0</v>
      </c>
      <c r="M44" s="30">
        <f t="shared" si="1"/>
        <v>0</v>
      </c>
      <c r="N44" s="30"/>
      <c r="O44" s="30"/>
      <c r="P44" s="30"/>
      <c r="Q44" s="30"/>
      <c r="R44" s="206" t="s">
        <v>504</v>
      </c>
    </row>
    <row r="45" spans="1:18" ht="21.95" customHeight="1">
      <c r="A45" s="23" t="s">
        <v>33</v>
      </c>
      <c r="B45" s="26"/>
      <c r="C45" s="205">
        <v>0</v>
      </c>
      <c r="D45" s="205">
        <v>0</v>
      </c>
      <c r="E45" s="205">
        <v>0</v>
      </c>
      <c r="F45" s="56"/>
      <c r="G45" s="56"/>
      <c r="H45" s="55"/>
      <c r="I45" s="55"/>
      <c r="J45" s="27"/>
      <c r="K45" s="29"/>
      <c r="L45" s="30">
        <f t="shared" si="2"/>
        <v>0</v>
      </c>
      <c r="M45" s="30">
        <f t="shared" si="1"/>
        <v>0</v>
      </c>
      <c r="N45" s="30"/>
      <c r="O45" s="30"/>
      <c r="P45" s="30"/>
      <c r="Q45" s="30"/>
      <c r="R45" s="206" t="s">
        <v>504</v>
      </c>
    </row>
    <row r="46" spans="1:18" ht="21.95" customHeight="1">
      <c r="A46" s="23" t="s">
        <v>34</v>
      </c>
      <c r="B46" s="26"/>
      <c r="C46" s="205">
        <v>0</v>
      </c>
      <c r="D46" s="205">
        <v>0</v>
      </c>
      <c r="E46" s="205">
        <v>0</v>
      </c>
      <c r="F46" s="56"/>
      <c r="G46" s="56"/>
      <c r="H46" s="55"/>
      <c r="I46" s="55"/>
      <c r="J46" s="27"/>
      <c r="K46" s="29"/>
      <c r="L46" s="30">
        <f t="shared" si="2"/>
        <v>0</v>
      </c>
      <c r="M46" s="30">
        <f t="shared" si="1"/>
        <v>0</v>
      </c>
      <c r="N46" s="30"/>
      <c r="O46" s="30"/>
      <c r="P46" s="30"/>
      <c r="Q46" s="30"/>
      <c r="R46" s="206" t="s">
        <v>504</v>
      </c>
    </row>
    <row r="47" spans="1:18" ht="27" customHeight="1">
      <c r="A47" s="23" t="s">
        <v>75</v>
      </c>
      <c r="B47" s="26"/>
      <c r="C47" s="205">
        <v>0</v>
      </c>
      <c r="D47" s="205">
        <v>0</v>
      </c>
      <c r="E47" s="205">
        <v>0</v>
      </c>
      <c r="F47" s="56"/>
      <c r="G47" s="56"/>
      <c r="H47" s="55"/>
      <c r="I47" s="55"/>
      <c r="J47" s="27"/>
      <c r="K47" s="29"/>
      <c r="L47" s="30">
        <f t="shared" si="2"/>
        <v>0</v>
      </c>
      <c r="M47" s="30">
        <f t="shared" si="1"/>
        <v>0</v>
      </c>
      <c r="N47" s="30"/>
      <c r="O47" s="30"/>
      <c r="P47" s="30"/>
      <c r="Q47" s="30"/>
      <c r="R47" s="206" t="s">
        <v>504</v>
      </c>
    </row>
    <row r="48" spans="1:18" ht="24.95" customHeight="1">
      <c r="A48" s="23" t="s">
        <v>76</v>
      </c>
      <c r="B48" s="26"/>
      <c r="C48" s="205">
        <v>0</v>
      </c>
      <c r="D48" s="205">
        <v>0</v>
      </c>
      <c r="E48" s="205">
        <v>0</v>
      </c>
      <c r="F48" s="56"/>
      <c r="G48" s="56"/>
      <c r="H48" s="55"/>
      <c r="I48" s="55"/>
      <c r="J48" s="27"/>
      <c r="K48" s="29"/>
      <c r="L48" s="30">
        <f t="shared" si="2"/>
        <v>0</v>
      </c>
      <c r="M48" s="30">
        <f t="shared" si="1"/>
        <v>0</v>
      </c>
      <c r="N48" s="30"/>
      <c r="O48" s="30"/>
      <c r="P48" s="30"/>
      <c r="Q48" s="30"/>
      <c r="R48" s="206" t="s">
        <v>504</v>
      </c>
    </row>
    <row r="49" spans="1:18" ht="24.95" customHeight="1">
      <c r="A49" s="23" t="s">
        <v>77</v>
      </c>
      <c r="B49" s="26"/>
      <c r="C49" s="205">
        <v>0</v>
      </c>
      <c r="D49" s="205">
        <v>0</v>
      </c>
      <c r="E49" s="205">
        <v>0</v>
      </c>
      <c r="F49" s="56"/>
      <c r="G49" s="56"/>
      <c r="H49" s="55"/>
      <c r="I49" s="55"/>
      <c r="J49" s="27"/>
      <c r="K49" s="29"/>
      <c r="L49" s="30">
        <f t="shared" si="2"/>
        <v>0</v>
      </c>
      <c r="M49" s="30">
        <f t="shared" si="1"/>
        <v>0</v>
      </c>
      <c r="N49" s="30"/>
      <c r="O49" s="30"/>
      <c r="P49" s="30"/>
      <c r="Q49" s="30"/>
      <c r="R49" s="206" t="s">
        <v>504</v>
      </c>
    </row>
    <row r="50" spans="1:18" ht="56.25">
      <c r="A50" s="23" t="s">
        <v>78</v>
      </c>
      <c r="B50" s="26"/>
      <c r="C50" s="56">
        <v>0.1</v>
      </c>
      <c r="D50" s="56">
        <v>0.1</v>
      </c>
      <c r="E50" s="56">
        <f>326128.65/1000000</f>
        <v>0.32612865000000002</v>
      </c>
      <c r="F50" s="56"/>
      <c r="G50" s="56"/>
      <c r="H50" s="55"/>
      <c r="I50" s="55"/>
      <c r="J50" s="27"/>
      <c r="K50" s="29"/>
      <c r="L50" s="30">
        <f t="shared" si="2"/>
        <v>2.1367572376647108</v>
      </c>
      <c r="M50" s="30">
        <f t="shared" si="1"/>
        <v>2.1632264791464602</v>
      </c>
      <c r="N50" s="30"/>
      <c r="O50" s="30"/>
      <c r="P50" s="30"/>
      <c r="Q50" s="30"/>
      <c r="R50" s="206" t="s">
        <v>517</v>
      </c>
    </row>
    <row r="51" spans="1:18" ht="15.95" customHeight="1">
      <c r="A51" s="23" t="s">
        <v>79</v>
      </c>
      <c r="B51" s="26"/>
      <c r="C51" s="205">
        <v>0</v>
      </c>
      <c r="D51" s="205">
        <v>0</v>
      </c>
      <c r="E51" s="205">
        <v>0</v>
      </c>
      <c r="F51" s="56"/>
      <c r="G51" s="56"/>
      <c r="H51" s="55"/>
      <c r="I51" s="55"/>
      <c r="J51" s="27"/>
      <c r="K51" s="29"/>
      <c r="L51" s="30">
        <f t="shared" si="2"/>
        <v>0</v>
      </c>
      <c r="M51" s="30">
        <f t="shared" si="1"/>
        <v>0</v>
      </c>
      <c r="N51" s="30"/>
      <c r="O51" s="30"/>
      <c r="P51" s="30"/>
      <c r="Q51" s="30"/>
      <c r="R51" s="206" t="s">
        <v>504</v>
      </c>
    </row>
    <row r="52" spans="1:18" ht="37.5" customHeight="1">
      <c r="A52" s="23" t="s">
        <v>60</v>
      </c>
      <c r="B52" s="26"/>
      <c r="C52" s="56">
        <v>0</v>
      </c>
      <c r="D52" s="56">
        <v>0</v>
      </c>
      <c r="E52" s="56">
        <f>15044/1000000</f>
        <v>1.5044E-2</v>
      </c>
      <c r="F52" s="56"/>
      <c r="G52" s="56"/>
      <c r="H52" s="55"/>
      <c r="I52" s="55"/>
      <c r="J52" s="27"/>
      <c r="K52" s="29"/>
      <c r="L52" s="30">
        <f t="shared" si="2"/>
        <v>0</v>
      </c>
      <c r="M52" s="30">
        <f t="shared" si="1"/>
        <v>0</v>
      </c>
      <c r="N52" s="30"/>
      <c r="O52" s="30"/>
      <c r="P52" s="30"/>
      <c r="Q52" s="30"/>
      <c r="R52" s="206" t="s">
        <v>504</v>
      </c>
    </row>
    <row r="53" spans="1:18" ht="58.15" customHeight="1">
      <c r="A53" s="23" t="s">
        <v>61</v>
      </c>
      <c r="B53" s="26"/>
      <c r="C53" s="56">
        <v>0.6</v>
      </c>
      <c r="D53" s="56">
        <v>0.6</v>
      </c>
      <c r="E53" s="56">
        <f>360596/1000000</f>
        <v>0.36059600000000003</v>
      </c>
      <c r="F53" s="56"/>
      <c r="G53" s="56"/>
      <c r="H53" s="55"/>
      <c r="I53" s="55"/>
      <c r="J53" s="27"/>
      <c r="K53" s="29"/>
      <c r="L53" s="30">
        <f t="shared" si="2"/>
        <v>-0.42195505113654574</v>
      </c>
      <c r="M53" s="30">
        <f t="shared" si="1"/>
        <v>-0.41707727125767846</v>
      </c>
      <c r="N53" s="30"/>
      <c r="O53" s="30"/>
      <c r="P53" s="30"/>
      <c r="Q53" s="30"/>
      <c r="R53" s="206" t="s">
        <v>509</v>
      </c>
    </row>
    <row r="54" spans="1:18" ht="26.1" customHeight="1">
      <c r="A54" s="23" t="s">
        <v>62</v>
      </c>
      <c r="B54" s="26"/>
      <c r="C54" s="205">
        <v>0</v>
      </c>
      <c r="D54" s="205">
        <v>0</v>
      </c>
      <c r="E54" s="56">
        <f>10111/1000000</f>
        <v>1.0111E-2</v>
      </c>
      <c r="F54" s="56"/>
      <c r="G54" s="56"/>
      <c r="H54" s="55"/>
      <c r="I54" s="55"/>
      <c r="J54" s="27"/>
      <c r="K54" s="29"/>
      <c r="L54" s="30">
        <f t="shared" si="2"/>
        <v>0</v>
      </c>
      <c r="M54" s="30">
        <f t="shared" si="1"/>
        <v>0</v>
      </c>
      <c r="N54" s="30"/>
      <c r="O54" s="30"/>
      <c r="P54" s="30"/>
      <c r="Q54" s="30"/>
      <c r="R54" s="206" t="s">
        <v>504</v>
      </c>
    </row>
    <row r="55" spans="1:18" ht="30" customHeight="1">
      <c r="A55" s="23" t="s">
        <v>80</v>
      </c>
      <c r="B55" s="26"/>
      <c r="C55" s="205">
        <v>0</v>
      </c>
      <c r="D55" s="205">
        <v>0</v>
      </c>
      <c r="E55" s="205">
        <v>0</v>
      </c>
      <c r="F55" s="56"/>
      <c r="G55" s="56"/>
      <c r="H55" s="55"/>
      <c r="I55" s="55"/>
      <c r="J55" s="27"/>
      <c r="K55" s="29"/>
      <c r="L55" s="30">
        <f t="shared" si="2"/>
        <v>0</v>
      </c>
      <c r="M55" s="30">
        <f t="shared" si="1"/>
        <v>0</v>
      </c>
      <c r="N55" s="30"/>
      <c r="O55" s="30"/>
      <c r="P55" s="30"/>
      <c r="Q55" s="30"/>
      <c r="R55" s="206" t="s">
        <v>504</v>
      </c>
    </row>
    <row r="56" spans="1:18" ht="27.95" customHeight="1">
      <c r="A56" s="23" t="s">
        <v>81</v>
      </c>
      <c r="B56" s="26"/>
      <c r="C56" s="205">
        <v>0</v>
      </c>
      <c r="D56" s="205">
        <v>0</v>
      </c>
      <c r="E56" s="205">
        <v>0</v>
      </c>
      <c r="F56" s="56"/>
      <c r="G56" s="56"/>
      <c r="H56" s="55"/>
      <c r="I56" s="55"/>
      <c r="J56" s="27"/>
      <c r="K56" s="29"/>
      <c r="L56" s="30">
        <f t="shared" si="2"/>
        <v>0</v>
      </c>
      <c r="M56" s="30">
        <f t="shared" si="1"/>
        <v>0</v>
      </c>
      <c r="N56" s="30"/>
      <c r="O56" s="30"/>
      <c r="P56" s="30"/>
      <c r="Q56" s="30"/>
      <c r="R56" s="206" t="s">
        <v>504</v>
      </c>
    </row>
    <row r="57" spans="1:18" ht="33" customHeight="1">
      <c r="A57" s="23" t="s">
        <v>82</v>
      </c>
      <c r="B57" s="26"/>
      <c r="C57" s="205">
        <v>0</v>
      </c>
      <c r="D57" s="205">
        <v>0</v>
      </c>
      <c r="E57" s="205">
        <v>0</v>
      </c>
      <c r="F57" s="56"/>
      <c r="G57" s="56"/>
      <c r="H57" s="55"/>
      <c r="I57" s="55"/>
      <c r="J57" s="27"/>
      <c r="K57" s="29"/>
      <c r="L57" s="30">
        <f t="shared" si="2"/>
        <v>0</v>
      </c>
      <c r="M57" s="30">
        <f t="shared" si="1"/>
        <v>0</v>
      </c>
      <c r="N57" s="30"/>
      <c r="O57" s="30"/>
      <c r="P57" s="30"/>
      <c r="Q57" s="30"/>
      <c r="R57" s="206" t="s">
        <v>504</v>
      </c>
    </row>
    <row r="58" spans="1:18" ht="33" customHeight="1">
      <c r="A58" s="23" t="s">
        <v>63</v>
      </c>
      <c r="B58" s="26"/>
      <c r="C58" s="205">
        <v>0</v>
      </c>
      <c r="D58" s="205">
        <v>0</v>
      </c>
      <c r="E58" s="205">
        <v>0</v>
      </c>
      <c r="F58" s="56"/>
      <c r="G58" s="56"/>
      <c r="H58" s="55"/>
      <c r="I58" s="55"/>
      <c r="J58" s="27"/>
      <c r="K58" s="29"/>
      <c r="L58" s="30">
        <f t="shared" si="2"/>
        <v>0</v>
      </c>
      <c r="M58" s="30">
        <f t="shared" si="1"/>
        <v>0</v>
      </c>
      <c r="N58" s="30"/>
      <c r="O58" s="30"/>
      <c r="P58" s="30"/>
      <c r="Q58" s="30"/>
      <c r="R58" s="206" t="s">
        <v>504</v>
      </c>
    </row>
    <row r="59" spans="1:18" ht="39" customHeight="1">
      <c r="A59" s="23" t="s">
        <v>64</v>
      </c>
      <c r="B59" s="26"/>
      <c r="C59" s="205">
        <v>0</v>
      </c>
      <c r="D59" s="205">
        <v>0</v>
      </c>
      <c r="E59" s="205">
        <v>0</v>
      </c>
      <c r="F59" s="56"/>
      <c r="G59" s="56"/>
      <c r="H59" s="55"/>
      <c r="I59" s="55"/>
      <c r="J59" s="27"/>
      <c r="K59" s="29"/>
      <c r="L59" s="30">
        <f t="shared" si="2"/>
        <v>0</v>
      </c>
      <c r="M59" s="30">
        <f t="shared" si="1"/>
        <v>0</v>
      </c>
      <c r="N59" s="30"/>
      <c r="O59" s="30"/>
      <c r="P59" s="30"/>
      <c r="Q59" s="30"/>
      <c r="R59" s="206" t="s">
        <v>504</v>
      </c>
    </row>
    <row r="60" spans="1:18" ht="33.950000000000003" customHeight="1">
      <c r="A60" s="23" t="s">
        <v>65</v>
      </c>
      <c r="B60" s="26"/>
      <c r="C60" s="205">
        <v>0</v>
      </c>
      <c r="D60" s="205">
        <v>0</v>
      </c>
      <c r="E60" s="205">
        <v>0</v>
      </c>
      <c r="F60" s="56"/>
      <c r="G60" s="56"/>
      <c r="H60" s="55"/>
      <c r="I60" s="55"/>
      <c r="J60" s="27"/>
      <c r="K60" s="29"/>
      <c r="L60" s="30">
        <f t="shared" si="2"/>
        <v>0</v>
      </c>
      <c r="M60" s="30">
        <f t="shared" si="1"/>
        <v>0</v>
      </c>
      <c r="N60" s="30"/>
      <c r="O60" s="30"/>
      <c r="P60" s="30"/>
      <c r="Q60" s="30"/>
      <c r="R60" s="206" t="s">
        <v>504</v>
      </c>
    </row>
    <row r="61" spans="1:18" ht="36" customHeight="1">
      <c r="A61" s="23" t="s">
        <v>74</v>
      </c>
      <c r="B61" s="26"/>
      <c r="C61" s="205">
        <v>0</v>
      </c>
      <c r="D61" s="205">
        <v>0</v>
      </c>
      <c r="E61" s="205">
        <v>0</v>
      </c>
      <c r="F61" s="56"/>
      <c r="G61" s="56"/>
      <c r="H61" s="55"/>
      <c r="I61" s="55"/>
      <c r="J61" s="27"/>
      <c r="K61" s="29"/>
      <c r="L61" s="30">
        <f t="shared" si="2"/>
        <v>0</v>
      </c>
      <c r="M61" s="30">
        <f t="shared" si="1"/>
        <v>0</v>
      </c>
      <c r="N61" s="30"/>
      <c r="O61" s="30"/>
      <c r="P61" s="30"/>
      <c r="Q61" s="30"/>
      <c r="R61" s="206" t="s">
        <v>504</v>
      </c>
    </row>
    <row r="62" spans="1:18" ht="56.25">
      <c r="A62" s="23" t="s">
        <v>66</v>
      </c>
      <c r="B62" s="26"/>
      <c r="C62" s="56">
        <v>0</v>
      </c>
      <c r="D62" s="56">
        <v>0</v>
      </c>
      <c r="E62" s="205">
        <v>0</v>
      </c>
      <c r="F62" s="56"/>
      <c r="G62" s="56"/>
      <c r="H62" s="55"/>
      <c r="I62" s="55"/>
      <c r="J62" s="27"/>
      <c r="K62" s="29"/>
      <c r="L62" s="30">
        <f t="shared" si="2"/>
        <v>0</v>
      </c>
      <c r="M62" s="30">
        <f t="shared" si="1"/>
        <v>0</v>
      </c>
      <c r="N62" s="30"/>
      <c r="O62" s="30"/>
      <c r="P62" s="30"/>
      <c r="Q62" s="30"/>
      <c r="R62" s="206" t="s">
        <v>516</v>
      </c>
    </row>
    <row r="63" spans="1:18" ht="20.100000000000001" customHeight="1">
      <c r="A63" s="23" t="s">
        <v>67</v>
      </c>
      <c r="B63" s="26"/>
      <c r="C63" s="205">
        <v>0</v>
      </c>
      <c r="D63" s="205">
        <v>0</v>
      </c>
      <c r="E63" s="205">
        <v>0</v>
      </c>
      <c r="F63" s="56"/>
      <c r="G63" s="56"/>
      <c r="H63" s="55"/>
      <c r="I63" s="55"/>
      <c r="J63" s="27"/>
      <c r="K63" s="29"/>
      <c r="L63" s="30">
        <f t="shared" si="2"/>
        <v>0</v>
      </c>
      <c r="M63" s="30">
        <f t="shared" si="1"/>
        <v>0</v>
      </c>
      <c r="N63" s="30"/>
      <c r="O63" s="30"/>
      <c r="P63" s="30"/>
      <c r="Q63" s="30"/>
      <c r="R63" s="206" t="s">
        <v>504</v>
      </c>
    </row>
    <row r="64" spans="1:18" ht="23.1" customHeight="1">
      <c r="A64" s="23" t="s">
        <v>68</v>
      </c>
      <c r="B64" s="26"/>
      <c r="C64" s="205">
        <v>0</v>
      </c>
      <c r="D64" s="205">
        <v>0</v>
      </c>
      <c r="E64" s="205">
        <v>0</v>
      </c>
      <c r="F64" s="56"/>
      <c r="G64" s="56"/>
      <c r="H64" s="55"/>
      <c r="I64" s="55"/>
      <c r="J64" s="27"/>
      <c r="K64" s="29"/>
      <c r="L64" s="30">
        <f t="shared" si="2"/>
        <v>0</v>
      </c>
      <c r="M64" s="30">
        <f t="shared" si="1"/>
        <v>0</v>
      </c>
      <c r="N64" s="30"/>
      <c r="O64" s="30"/>
      <c r="P64" s="30"/>
      <c r="Q64" s="30"/>
      <c r="R64" s="206" t="s">
        <v>504</v>
      </c>
    </row>
    <row r="65" spans="1:18" ht="18" customHeight="1">
      <c r="A65" s="23" t="s">
        <v>69</v>
      </c>
      <c r="B65" s="26"/>
      <c r="C65" s="205">
        <v>0</v>
      </c>
      <c r="D65" s="205">
        <v>0</v>
      </c>
      <c r="E65" s="205">
        <v>0</v>
      </c>
      <c r="F65" s="56"/>
      <c r="G65" s="56"/>
      <c r="H65" s="55"/>
      <c r="I65" s="55"/>
      <c r="J65" s="27"/>
      <c r="K65" s="29"/>
      <c r="L65" s="30">
        <f t="shared" si="2"/>
        <v>0</v>
      </c>
      <c r="M65" s="30">
        <f t="shared" si="1"/>
        <v>0</v>
      </c>
      <c r="N65" s="30"/>
      <c r="O65" s="30"/>
      <c r="P65" s="30"/>
      <c r="Q65" s="30"/>
      <c r="R65" s="206" t="s">
        <v>504</v>
      </c>
    </row>
    <row r="66" spans="1:18" ht="23.1" customHeight="1">
      <c r="A66" s="23" t="s">
        <v>70</v>
      </c>
      <c r="B66" s="26"/>
      <c r="C66" s="205">
        <v>0</v>
      </c>
      <c r="D66" s="205">
        <v>0</v>
      </c>
      <c r="E66" s="205">
        <v>0</v>
      </c>
      <c r="F66" s="56"/>
      <c r="G66" s="56"/>
      <c r="H66" s="55"/>
      <c r="I66" s="55"/>
      <c r="J66" s="27"/>
      <c r="K66" s="29"/>
      <c r="L66" s="30">
        <f t="shared" si="2"/>
        <v>0</v>
      </c>
      <c r="M66" s="30">
        <f t="shared" si="1"/>
        <v>0</v>
      </c>
      <c r="N66" s="30"/>
      <c r="O66" s="30"/>
      <c r="P66" s="30"/>
      <c r="Q66" s="30"/>
      <c r="R66" s="206" t="s">
        <v>504</v>
      </c>
    </row>
    <row r="67" spans="1:18" ht="17.100000000000001" customHeight="1">
      <c r="A67" s="23" t="s">
        <v>71</v>
      </c>
      <c r="B67" s="26"/>
      <c r="C67" s="205">
        <v>0</v>
      </c>
      <c r="D67" s="205">
        <v>0</v>
      </c>
      <c r="E67" s="205">
        <v>0</v>
      </c>
      <c r="F67" s="56"/>
      <c r="G67" s="56"/>
      <c r="H67" s="55"/>
      <c r="I67" s="55"/>
      <c r="J67" s="27"/>
      <c r="K67" s="29"/>
      <c r="L67" s="30">
        <f t="shared" si="2"/>
        <v>0</v>
      </c>
      <c r="M67" s="30">
        <f t="shared" si="1"/>
        <v>0</v>
      </c>
      <c r="N67" s="30"/>
      <c r="O67" s="30"/>
      <c r="P67" s="30"/>
      <c r="Q67" s="30"/>
      <c r="R67" s="206" t="s">
        <v>504</v>
      </c>
    </row>
    <row r="68" spans="1:18" ht="21" customHeight="1">
      <c r="A68" s="23" t="s">
        <v>72</v>
      </c>
      <c r="B68" s="26"/>
      <c r="C68" s="205">
        <v>0</v>
      </c>
      <c r="D68" s="205">
        <v>0</v>
      </c>
      <c r="E68" s="205">
        <v>0</v>
      </c>
      <c r="F68" s="56"/>
      <c r="G68" s="56"/>
      <c r="H68" s="55"/>
      <c r="I68" s="55"/>
      <c r="J68" s="27"/>
      <c r="K68" s="29"/>
      <c r="L68" s="30">
        <f t="shared" si="2"/>
        <v>0</v>
      </c>
      <c r="M68" s="30">
        <f t="shared" si="1"/>
        <v>0</v>
      </c>
      <c r="N68" s="30"/>
      <c r="O68" s="30"/>
      <c r="P68" s="30"/>
      <c r="Q68" s="30"/>
      <c r="R68" s="206" t="s">
        <v>504</v>
      </c>
    </row>
    <row r="69" spans="1:18" ht="30" customHeight="1">
      <c r="A69" s="23" t="s">
        <v>73</v>
      </c>
      <c r="B69" s="26"/>
      <c r="C69" s="205">
        <v>0</v>
      </c>
      <c r="D69" s="205">
        <v>0</v>
      </c>
      <c r="E69" s="205">
        <v>0</v>
      </c>
      <c r="F69" s="56"/>
      <c r="G69" s="56"/>
      <c r="H69" s="55"/>
      <c r="I69" s="55"/>
      <c r="J69" s="27"/>
      <c r="K69" s="29"/>
      <c r="L69" s="30">
        <f t="shared" si="2"/>
        <v>0</v>
      </c>
      <c r="M69" s="30">
        <f t="shared" si="1"/>
        <v>0</v>
      </c>
      <c r="N69" s="30"/>
      <c r="O69" s="30"/>
      <c r="P69" s="30"/>
      <c r="Q69" s="30"/>
      <c r="R69" s="206" t="s">
        <v>504</v>
      </c>
    </row>
    <row r="70" spans="1:18" ht="48" customHeight="1">
      <c r="A70" s="231" t="s">
        <v>122</v>
      </c>
      <c r="B70" s="215"/>
      <c r="C70" s="215"/>
      <c r="D70" s="215"/>
      <c r="E70" s="215"/>
      <c r="F70" s="215"/>
      <c r="G70" s="215"/>
      <c r="H70" s="215"/>
      <c r="I70" s="215"/>
      <c r="J70" s="215"/>
      <c r="K70" s="215"/>
      <c r="L70" s="215"/>
      <c r="M70" s="215"/>
      <c r="N70" s="215"/>
      <c r="O70" s="215"/>
      <c r="P70" s="215"/>
      <c r="Q70" s="215"/>
      <c r="R70" s="215"/>
    </row>
    <row r="71" spans="1:18">
      <c r="C71" s="28"/>
      <c r="D71" s="28"/>
      <c r="E71" s="28"/>
      <c r="F71" s="28"/>
      <c r="G71" s="28"/>
      <c r="H71" s="28"/>
      <c r="I71" s="28"/>
      <c r="J71" s="28"/>
      <c r="K71" s="28"/>
      <c r="O71" s="28"/>
      <c r="P71" s="28"/>
      <c r="Q71" s="28"/>
    </row>
    <row r="72" spans="1:18">
      <c r="C72" s="28"/>
      <c r="D72" s="28"/>
      <c r="E72" s="28"/>
      <c r="F72" s="28"/>
      <c r="G72" s="28"/>
      <c r="H72" s="28"/>
      <c r="I72" s="28"/>
      <c r="J72" s="28"/>
      <c r="K72" s="28"/>
      <c r="O72" s="28"/>
      <c r="P72" s="28"/>
      <c r="Q72" s="28"/>
    </row>
    <row r="73" spans="1:18">
      <c r="C73" s="207"/>
      <c r="D73" s="207"/>
      <c r="E73" s="28"/>
      <c r="F73" s="28"/>
      <c r="G73" s="28"/>
      <c r="H73" s="28"/>
      <c r="I73" s="28"/>
      <c r="J73" s="28"/>
      <c r="K73" s="28"/>
      <c r="O73" s="28"/>
      <c r="P73" s="28"/>
      <c r="Q73" s="28"/>
    </row>
    <row r="74" spans="1:18">
      <c r="C74" s="28"/>
      <c r="D74" s="28"/>
      <c r="E74" s="28"/>
      <c r="F74" s="28"/>
      <c r="G74" s="28"/>
      <c r="H74" s="28"/>
      <c r="I74" s="28"/>
      <c r="J74" s="28"/>
      <c r="K74" s="28"/>
      <c r="O74" s="28"/>
      <c r="P74" s="28"/>
      <c r="Q74" s="28"/>
    </row>
    <row r="75" spans="1:18">
      <c r="C75" s="28"/>
      <c r="D75" s="28"/>
      <c r="E75" s="28"/>
      <c r="F75" s="28"/>
      <c r="G75" s="28"/>
      <c r="H75" s="28"/>
      <c r="I75" s="28"/>
      <c r="J75" s="28"/>
      <c r="K75" s="28"/>
      <c r="O75" s="28"/>
      <c r="P75" s="28"/>
      <c r="Q75" s="28"/>
    </row>
    <row r="76" spans="1:18">
      <c r="C76" s="28"/>
      <c r="D76" s="28"/>
      <c r="E76" s="28"/>
      <c r="F76" s="28"/>
      <c r="G76" s="28"/>
      <c r="H76" s="28"/>
      <c r="I76" s="28"/>
      <c r="J76" s="28"/>
      <c r="K76" s="28"/>
      <c r="O76" s="28"/>
      <c r="P76" s="28"/>
      <c r="Q76" s="28"/>
    </row>
    <row r="77" spans="1:18">
      <c r="C77" s="28"/>
      <c r="D77" s="28"/>
      <c r="E77" s="28"/>
      <c r="F77" s="28"/>
      <c r="G77" s="28"/>
      <c r="H77" s="28"/>
      <c r="I77" s="28"/>
      <c r="J77" s="28"/>
      <c r="K77" s="28"/>
      <c r="O77" s="28"/>
      <c r="P77" s="28"/>
      <c r="Q77" s="28"/>
    </row>
    <row r="78" spans="1:18">
      <c r="C78" s="28"/>
      <c r="D78" s="28"/>
      <c r="E78" s="28"/>
      <c r="F78" s="28"/>
      <c r="G78" s="28"/>
      <c r="H78" s="28"/>
      <c r="I78" s="28"/>
      <c r="J78" s="28"/>
      <c r="K78" s="28"/>
      <c r="O78" s="28"/>
      <c r="P78" s="28"/>
      <c r="Q78" s="28"/>
    </row>
    <row r="79" spans="1:18">
      <c r="C79" s="28"/>
      <c r="D79" s="28"/>
      <c r="E79" s="28"/>
      <c r="F79" s="28"/>
      <c r="G79" s="28"/>
      <c r="H79" s="28"/>
      <c r="I79" s="28"/>
      <c r="J79" s="28"/>
      <c r="K79" s="28"/>
      <c r="O79" s="28"/>
      <c r="P79" s="28"/>
      <c r="Q79" s="28"/>
    </row>
    <row r="80" spans="1:18">
      <c r="C80" s="28"/>
      <c r="D80" s="28"/>
      <c r="E80" s="28"/>
      <c r="F80" s="28"/>
      <c r="G80" s="28"/>
      <c r="H80" s="28"/>
      <c r="I80" s="28"/>
      <c r="J80" s="28"/>
      <c r="K80" s="28"/>
      <c r="O80" s="28"/>
      <c r="P80" s="28"/>
      <c r="Q80" s="28"/>
    </row>
    <row r="81" spans="3:17">
      <c r="C81" s="28"/>
      <c r="D81" s="28"/>
      <c r="E81" s="28"/>
      <c r="F81" s="28"/>
      <c r="G81" s="28"/>
      <c r="H81" s="28"/>
      <c r="I81" s="28"/>
      <c r="J81" s="28"/>
      <c r="K81" s="28"/>
      <c r="O81" s="28"/>
      <c r="P81" s="28"/>
      <c r="Q81" s="28"/>
    </row>
    <row r="82" spans="3:17">
      <c r="C82" s="28"/>
      <c r="D82" s="28"/>
      <c r="E82" s="28"/>
      <c r="F82" s="28"/>
      <c r="G82" s="28"/>
      <c r="H82" s="28"/>
      <c r="I82" s="28"/>
      <c r="J82" s="28"/>
      <c r="K82" s="28"/>
      <c r="O82" s="28"/>
      <c r="P82" s="28"/>
      <c r="Q82" s="28"/>
    </row>
    <row r="83" spans="3:17">
      <c r="C83" s="28"/>
      <c r="D83" s="28"/>
      <c r="E83" s="28"/>
      <c r="F83" s="28"/>
      <c r="G83" s="28"/>
      <c r="H83" s="28"/>
      <c r="I83" s="28"/>
      <c r="J83" s="28"/>
      <c r="K83" s="28"/>
      <c r="O83" s="28"/>
      <c r="P83" s="28"/>
      <c r="Q83" s="28"/>
    </row>
    <row r="84" spans="3:17">
      <c r="C84" s="28"/>
      <c r="D84" s="28"/>
      <c r="E84" s="28"/>
      <c r="F84" s="28"/>
      <c r="G84" s="28"/>
      <c r="H84" s="28"/>
      <c r="I84" s="28"/>
      <c r="J84" s="28"/>
      <c r="K84" s="28"/>
      <c r="O84" s="28"/>
      <c r="P84" s="28"/>
      <c r="Q84" s="28"/>
    </row>
    <row r="85" spans="3:17">
      <c r="C85" s="28"/>
      <c r="D85" s="28"/>
      <c r="E85" s="28"/>
      <c r="F85" s="28"/>
      <c r="G85" s="28"/>
      <c r="H85" s="28"/>
      <c r="I85" s="28"/>
      <c r="J85" s="28"/>
      <c r="K85" s="28"/>
      <c r="O85" s="28"/>
      <c r="P85" s="28"/>
      <c r="Q85" s="28"/>
    </row>
  </sheetData>
  <sortState ref="T2:T85">
    <sortCondition ref="T2:T85"/>
  </sortState>
  <mergeCells count="15">
    <mergeCell ref="A70:R70"/>
    <mergeCell ref="L5:Q5"/>
    <mergeCell ref="A2:R2"/>
    <mergeCell ref="R3:R7"/>
    <mergeCell ref="C5:C7"/>
    <mergeCell ref="K5:K7"/>
    <mergeCell ref="B6:B7"/>
    <mergeCell ref="J6:J7"/>
    <mergeCell ref="B3:B4"/>
    <mergeCell ref="C3:I3"/>
    <mergeCell ref="C4:I4"/>
    <mergeCell ref="J3:J4"/>
    <mergeCell ref="D5:I5"/>
    <mergeCell ref="A3:A7"/>
    <mergeCell ref="K3:Q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130" zoomScaleNormal="130" workbookViewId="0">
      <selection activeCell="D11" sqref="D11"/>
    </sheetView>
  </sheetViews>
  <sheetFormatPr baseColWidth="10" defaultColWidth="11.42578125" defaultRowHeight="15"/>
  <cols>
    <col min="1" max="1" width="16.28515625" style="3" customWidth="1"/>
    <col min="2" max="2" width="3.42578125" style="3" customWidth="1"/>
    <col min="3" max="3" width="15.42578125" style="3" customWidth="1"/>
    <col min="4" max="4" width="13.42578125" style="3" customWidth="1"/>
    <col min="5" max="5" width="12.7109375" style="3" customWidth="1"/>
    <col min="6" max="9" width="11.42578125" style="3"/>
    <col min="10" max="10" width="3.42578125" style="3" customWidth="1"/>
    <col min="11" max="11" width="11.42578125" style="3"/>
    <col min="12" max="12" width="12.28515625" style="3" customWidth="1"/>
    <col min="13" max="13" width="11.7109375" style="3" customWidth="1"/>
    <col min="14" max="16384" width="11.42578125" style="3"/>
  </cols>
  <sheetData>
    <row r="1" spans="1:17" ht="15.75" thickBot="1">
      <c r="A1" s="3" t="str">
        <f>'Ente Público'!B3</f>
        <v>Centro de Investigación y Desarrollo Tecnológico en Electroquímica, S.C.</v>
      </c>
    </row>
    <row r="2" spans="1:17" ht="15.75" thickBot="1">
      <c r="A2" s="255" t="s">
        <v>85</v>
      </c>
      <c r="B2" s="256"/>
      <c r="C2" s="256"/>
      <c r="D2" s="256"/>
      <c r="E2" s="256"/>
      <c r="F2" s="256"/>
      <c r="G2" s="256"/>
      <c r="H2" s="256"/>
      <c r="I2" s="256"/>
      <c r="J2" s="256"/>
      <c r="K2" s="256"/>
      <c r="L2" s="256"/>
      <c r="M2" s="256"/>
      <c r="N2" s="256"/>
      <c r="O2" s="256"/>
      <c r="P2" s="256"/>
      <c r="Q2" s="256"/>
    </row>
    <row r="3" spans="1:17" s="31" customFormat="1" ht="8.25">
      <c r="A3" s="257" t="s">
        <v>1</v>
      </c>
      <c r="B3" s="260"/>
      <c r="C3" s="262" t="s">
        <v>86</v>
      </c>
      <c r="D3" s="262"/>
      <c r="E3" s="262"/>
      <c r="F3" s="262"/>
      <c r="G3" s="262"/>
      <c r="H3" s="262"/>
      <c r="I3" s="262"/>
      <c r="J3" s="260"/>
      <c r="K3" s="262" t="s">
        <v>123</v>
      </c>
      <c r="L3" s="262"/>
      <c r="M3" s="262"/>
      <c r="N3" s="262"/>
      <c r="O3" s="262"/>
      <c r="P3" s="262"/>
      <c r="Q3" s="265"/>
    </row>
    <row r="4" spans="1:17" s="31" customFormat="1" ht="8.25">
      <c r="A4" s="258"/>
      <c r="B4" s="261"/>
      <c r="C4" s="263" t="s">
        <v>87</v>
      </c>
      <c r="D4" s="263"/>
      <c r="E4" s="263"/>
      <c r="F4" s="263"/>
      <c r="G4" s="263"/>
      <c r="H4" s="263"/>
      <c r="I4" s="263"/>
      <c r="J4" s="264"/>
      <c r="K4" s="263"/>
      <c r="L4" s="263"/>
      <c r="M4" s="263"/>
      <c r="N4" s="263"/>
      <c r="O4" s="263"/>
      <c r="P4" s="263"/>
      <c r="Q4" s="266"/>
    </row>
    <row r="5" spans="1:17" s="31" customFormat="1" ht="50.1" customHeight="1">
      <c r="A5" s="258"/>
      <c r="B5" s="121"/>
      <c r="C5" s="74" t="s">
        <v>191</v>
      </c>
      <c r="D5" s="253" t="s">
        <v>88</v>
      </c>
      <c r="E5" s="253"/>
      <c r="F5" s="253"/>
      <c r="G5" s="253"/>
      <c r="H5" s="253"/>
      <c r="I5" s="253"/>
      <c r="J5" s="122"/>
      <c r="K5" s="267" t="s">
        <v>196</v>
      </c>
      <c r="L5" s="253" t="s">
        <v>6</v>
      </c>
      <c r="M5" s="253"/>
      <c r="N5" s="253"/>
      <c r="O5" s="253"/>
      <c r="P5" s="253"/>
      <c r="Q5" s="254"/>
    </row>
    <row r="6" spans="1:17" s="31" customFormat="1" ht="17.25" thickBot="1">
      <c r="A6" s="259"/>
      <c r="B6" s="123"/>
      <c r="C6" s="124"/>
      <c r="D6" s="125" t="s">
        <v>192</v>
      </c>
      <c r="E6" s="125" t="s">
        <v>193</v>
      </c>
      <c r="F6" s="125" t="s">
        <v>170</v>
      </c>
      <c r="G6" s="125" t="s">
        <v>194</v>
      </c>
      <c r="H6" s="125" t="s">
        <v>195</v>
      </c>
      <c r="I6" s="125" t="s">
        <v>173</v>
      </c>
      <c r="J6" s="126"/>
      <c r="K6" s="268"/>
      <c r="L6" s="125" t="s">
        <v>192</v>
      </c>
      <c r="M6" s="125" t="s">
        <v>169</v>
      </c>
      <c r="N6" s="125" t="s">
        <v>170</v>
      </c>
      <c r="O6" s="125" t="s">
        <v>194</v>
      </c>
      <c r="P6" s="125" t="s">
        <v>195</v>
      </c>
      <c r="Q6" s="127" t="s">
        <v>173</v>
      </c>
    </row>
    <row r="7" spans="1:17" ht="16.5" thickBot="1">
      <c r="A7" s="128" t="s">
        <v>7</v>
      </c>
      <c r="B7" s="129"/>
      <c r="C7" s="130">
        <f t="shared" ref="C7:I7" si="0">SUM(C8+C12+C16)</f>
        <v>121</v>
      </c>
      <c r="D7" s="130">
        <f t="shared" si="0"/>
        <v>121</v>
      </c>
      <c r="E7" s="130">
        <f t="shared" si="0"/>
        <v>119</v>
      </c>
      <c r="F7" s="130">
        <f t="shared" si="0"/>
        <v>0</v>
      </c>
      <c r="G7" s="130">
        <f t="shared" si="0"/>
        <v>0</v>
      </c>
      <c r="H7" s="130">
        <f t="shared" si="0"/>
        <v>0</v>
      </c>
      <c r="I7" s="130">
        <f t="shared" si="0"/>
        <v>0</v>
      </c>
      <c r="J7" s="107"/>
      <c r="K7" s="131"/>
      <c r="L7" s="132">
        <f>E7-C7</f>
        <v>-2</v>
      </c>
      <c r="M7" s="132">
        <f>E7-D7</f>
        <v>-2</v>
      </c>
      <c r="N7" s="132"/>
      <c r="O7" s="132"/>
      <c r="P7" s="132"/>
      <c r="Q7" s="133"/>
    </row>
    <row r="8" spans="1:17" ht="16.5" thickBot="1">
      <c r="A8" s="183" t="s">
        <v>89</v>
      </c>
      <c r="B8" s="171"/>
      <c r="C8" s="184">
        <f>SUM(C9:C11)</f>
        <v>5</v>
      </c>
      <c r="D8" s="184">
        <f>SUM(D9:D11)</f>
        <v>5</v>
      </c>
      <c r="E8" s="184">
        <f>SUM(E9:E11)</f>
        <v>3</v>
      </c>
      <c r="F8" s="184">
        <f>SUM(F9:F11)</f>
        <v>0</v>
      </c>
      <c r="G8" s="184">
        <f t="shared" ref="G8" si="1">SUM(G9:G11)</f>
        <v>0</v>
      </c>
      <c r="H8" s="184">
        <f>SUM(H9:H11)</f>
        <v>0</v>
      </c>
      <c r="I8" s="184">
        <f>SUM(I9:I11)</f>
        <v>0</v>
      </c>
      <c r="J8" s="174"/>
      <c r="K8" s="185"/>
      <c r="L8" s="181">
        <f t="shared" ref="L8:L16" si="2">E8-C8</f>
        <v>-2</v>
      </c>
      <c r="M8" s="181">
        <f t="shared" ref="M8:M16" si="3">E8-D8</f>
        <v>-2</v>
      </c>
      <c r="N8" s="181"/>
      <c r="O8" s="181"/>
      <c r="P8" s="181"/>
      <c r="Q8" s="186"/>
    </row>
    <row r="9" spans="1:17" ht="15.75">
      <c r="A9" s="191" t="s">
        <v>500</v>
      </c>
      <c r="B9" s="192"/>
      <c r="C9" s="193">
        <v>1</v>
      </c>
      <c r="D9" s="193">
        <v>1</v>
      </c>
      <c r="E9" s="193">
        <v>1</v>
      </c>
      <c r="F9" s="193"/>
      <c r="G9" s="193"/>
      <c r="H9" s="193"/>
      <c r="I9" s="193"/>
      <c r="J9" s="174"/>
      <c r="K9" s="185"/>
      <c r="L9" s="181">
        <f t="shared" si="2"/>
        <v>0</v>
      </c>
      <c r="M9" s="181">
        <f t="shared" si="3"/>
        <v>0</v>
      </c>
      <c r="N9" s="181"/>
      <c r="O9" s="181"/>
      <c r="P9" s="181"/>
      <c r="Q9" s="186"/>
    </row>
    <row r="10" spans="1:17" ht="15.75">
      <c r="A10" s="59" t="s">
        <v>501</v>
      </c>
      <c r="B10" s="134"/>
      <c r="C10" s="135">
        <v>4</v>
      </c>
      <c r="D10" s="135">
        <v>4</v>
      </c>
      <c r="E10" s="135">
        <v>2</v>
      </c>
      <c r="F10" s="135"/>
      <c r="G10" s="135"/>
      <c r="H10" s="135"/>
      <c r="I10" s="135"/>
      <c r="J10" s="35"/>
      <c r="K10" s="136"/>
      <c r="L10" s="137">
        <f t="shared" si="2"/>
        <v>-2</v>
      </c>
      <c r="M10" s="137">
        <f t="shared" si="3"/>
        <v>-2</v>
      </c>
      <c r="N10" s="137"/>
      <c r="O10" s="137"/>
      <c r="P10" s="137"/>
      <c r="Q10" s="138"/>
    </row>
    <row r="11" spans="1:17" ht="16.5" thickBot="1">
      <c r="A11" s="194"/>
      <c r="B11" s="187"/>
      <c r="C11" s="195"/>
      <c r="D11" s="195"/>
      <c r="E11" s="195"/>
      <c r="F11" s="195"/>
      <c r="G11" s="195"/>
      <c r="H11" s="195"/>
      <c r="I11" s="195"/>
      <c r="J11" s="49"/>
      <c r="K11" s="189"/>
      <c r="L11" s="182">
        <f t="shared" si="2"/>
        <v>0</v>
      </c>
      <c r="M11" s="182">
        <f t="shared" si="3"/>
        <v>0</v>
      </c>
      <c r="N11" s="182"/>
      <c r="O11" s="182"/>
      <c r="P11" s="182"/>
      <c r="Q11" s="190"/>
    </row>
    <row r="12" spans="1:17" ht="16.5" thickBot="1">
      <c r="A12" s="196" t="s">
        <v>90</v>
      </c>
      <c r="B12" s="134"/>
      <c r="C12" s="197">
        <f>SUM(C13:C15)</f>
        <v>100</v>
      </c>
      <c r="D12" s="197">
        <f>SUM(D13:D15)</f>
        <v>100</v>
      </c>
      <c r="E12" s="197">
        <f>SUM(E13:E15)</f>
        <v>100</v>
      </c>
      <c r="F12" s="197">
        <f>SUM(F13:F15)</f>
        <v>0</v>
      </c>
      <c r="G12" s="197">
        <f t="shared" ref="G12" si="4">SUM(G13:G15)</f>
        <v>0</v>
      </c>
      <c r="H12" s="197">
        <f>SUM(H13:H15)</f>
        <v>0</v>
      </c>
      <c r="I12" s="197">
        <f>SUM(I13:I15)</f>
        <v>0</v>
      </c>
      <c r="J12" s="35"/>
      <c r="K12" s="136"/>
      <c r="L12" s="137">
        <f t="shared" si="2"/>
        <v>0</v>
      </c>
      <c r="M12" s="137">
        <f t="shared" si="3"/>
        <v>0</v>
      </c>
      <c r="N12" s="137"/>
      <c r="O12" s="137"/>
      <c r="P12" s="137"/>
      <c r="Q12" s="138"/>
    </row>
    <row r="13" spans="1:17" ht="15.75">
      <c r="A13" s="191" t="s">
        <v>502</v>
      </c>
      <c r="B13" s="192"/>
      <c r="C13" s="193">
        <v>100</v>
      </c>
      <c r="D13" s="193">
        <v>100</v>
      </c>
      <c r="E13" s="193">
        <v>100</v>
      </c>
      <c r="F13" s="193"/>
      <c r="G13" s="193"/>
      <c r="H13" s="193"/>
      <c r="I13" s="193"/>
      <c r="J13" s="174"/>
      <c r="K13" s="185"/>
      <c r="L13" s="181">
        <f t="shared" si="2"/>
        <v>0</v>
      </c>
      <c r="M13" s="181">
        <f t="shared" si="3"/>
        <v>0</v>
      </c>
      <c r="N13" s="181"/>
      <c r="O13" s="181"/>
      <c r="P13" s="181"/>
      <c r="Q13" s="186"/>
    </row>
    <row r="14" spans="1:17" ht="15.75">
      <c r="A14" s="59"/>
      <c r="B14" s="134"/>
      <c r="C14" s="135"/>
      <c r="D14" s="135"/>
      <c r="E14" s="135"/>
      <c r="F14" s="135"/>
      <c r="G14" s="135"/>
      <c r="H14" s="135"/>
      <c r="I14" s="135"/>
      <c r="J14" s="35"/>
      <c r="K14" s="136"/>
      <c r="L14" s="137">
        <f t="shared" si="2"/>
        <v>0</v>
      </c>
      <c r="M14" s="137">
        <f t="shared" si="3"/>
        <v>0</v>
      </c>
      <c r="N14" s="137"/>
      <c r="O14" s="137"/>
      <c r="P14" s="137"/>
      <c r="Q14" s="138"/>
    </row>
    <row r="15" spans="1:17" ht="16.5" thickBot="1">
      <c r="A15" s="194"/>
      <c r="B15" s="187"/>
      <c r="C15" s="195"/>
      <c r="D15" s="195"/>
      <c r="E15" s="195"/>
      <c r="F15" s="195"/>
      <c r="G15" s="195"/>
      <c r="H15" s="195"/>
      <c r="I15" s="195"/>
      <c r="J15" s="49"/>
      <c r="K15" s="189"/>
      <c r="L15" s="182">
        <f t="shared" si="2"/>
        <v>0</v>
      </c>
      <c r="M15" s="182">
        <f t="shared" si="3"/>
        <v>0</v>
      </c>
      <c r="N15" s="182"/>
      <c r="O15" s="182"/>
      <c r="P15" s="182"/>
      <c r="Q15" s="190"/>
    </row>
    <row r="16" spans="1:17" ht="15.75" thickBot="1">
      <c r="A16" s="32" t="s">
        <v>91</v>
      </c>
      <c r="B16" s="198"/>
      <c r="C16" s="188">
        <v>16</v>
      </c>
      <c r="D16" s="188">
        <v>16</v>
      </c>
      <c r="E16" s="188">
        <v>16</v>
      </c>
      <c r="F16" s="188"/>
      <c r="G16" s="188"/>
      <c r="H16" s="188"/>
      <c r="I16" s="188"/>
      <c r="J16" s="198"/>
      <c r="K16" s="189"/>
      <c r="L16" s="182">
        <f t="shared" si="2"/>
        <v>0</v>
      </c>
      <c r="M16" s="182">
        <f t="shared" si="3"/>
        <v>0</v>
      </c>
      <c r="N16" s="182"/>
      <c r="O16" s="182"/>
      <c r="P16" s="182"/>
      <c r="Q16" s="190"/>
    </row>
    <row r="17" spans="1:17" ht="17.100000000000001" customHeight="1">
      <c r="A17" s="251"/>
      <c r="B17" s="252"/>
      <c r="C17" s="252"/>
      <c r="D17" s="252"/>
      <c r="E17" s="252"/>
      <c r="F17" s="252"/>
      <c r="G17" s="252"/>
      <c r="H17" s="252"/>
      <c r="I17" s="252"/>
      <c r="J17" s="252"/>
      <c r="K17" s="252"/>
      <c r="L17" s="252"/>
      <c r="M17" s="252"/>
      <c r="N17" s="252"/>
      <c r="O17" s="252"/>
      <c r="P17" s="252"/>
      <c r="Q17" s="252"/>
    </row>
  </sheetData>
  <mergeCells count="11">
    <mergeCell ref="A17:Q17"/>
    <mergeCell ref="L5:Q5"/>
    <mergeCell ref="A2:Q2"/>
    <mergeCell ref="A3:A6"/>
    <mergeCell ref="B3:B4"/>
    <mergeCell ref="C3:I3"/>
    <mergeCell ref="C4:I4"/>
    <mergeCell ref="J3:J4"/>
    <mergeCell ref="K3:Q4"/>
    <mergeCell ref="D5:I5"/>
    <mergeCell ref="K5:K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7"/>
  <sheetViews>
    <sheetView zoomScale="110" zoomScaleNormal="110" workbookViewId="0">
      <selection activeCell="D16" sqref="D16"/>
    </sheetView>
  </sheetViews>
  <sheetFormatPr baseColWidth="10" defaultColWidth="11.42578125" defaultRowHeight="15"/>
  <cols>
    <col min="1" max="1" width="13.85546875" style="3" customWidth="1"/>
    <col min="2" max="2" width="2.85546875" style="3" customWidth="1"/>
    <col min="3" max="3" width="12.85546875" style="3" customWidth="1"/>
    <col min="4" max="9" width="11.42578125" style="3"/>
    <col min="10" max="10" width="2.85546875" style="3" customWidth="1"/>
    <col min="11" max="11" width="11.42578125" style="3"/>
    <col min="12" max="12" width="13.28515625" style="3" bestFit="1" customWidth="1"/>
    <col min="13" max="16384" width="11.42578125" style="3"/>
  </cols>
  <sheetData>
    <row r="1" spans="1:17" ht="15.75" thickBot="1">
      <c r="A1" s="3" t="str">
        <f>'Ente Público'!B3</f>
        <v>Centro de Investigación y Desarrollo Tecnológico en Electroquímica, S.C.</v>
      </c>
    </row>
    <row r="2" spans="1:17" ht="15" customHeight="1" thickBot="1">
      <c r="A2" s="33"/>
      <c r="B2" s="269" t="s">
        <v>124</v>
      </c>
      <c r="C2" s="270"/>
      <c r="D2" s="270"/>
      <c r="E2" s="270"/>
      <c r="F2" s="270"/>
      <c r="G2" s="270"/>
      <c r="H2" s="270"/>
      <c r="I2" s="270"/>
      <c r="J2" s="270"/>
      <c r="K2" s="270"/>
      <c r="L2" s="270"/>
      <c r="M2" s="270"/>
      <c r="N2" s="270"/>
      <c r="O2" s="270"/>
      <c r="P2" s="270"/>
      <c r="Q2" s="271"/>
    </row>
    <row r="3" spans="1:17" ht="15" customHeight="1">
      <c r="A3" s="272" t="s">
        <v>1</v>
      </c>
      <c r="B3" s="273"/>
      <c r="C3" s="275" t="s">
        <v>92</v>
      </c>
      <c r="D3" s="275"/>
      <c r="E3" s="275"/>
      <c r="F3" s="275"/>
      <c r="G3" s="275"/>
      <c r="H3" s="275"/>
      <c r="I3" s="275"/>
      <c r="J3" s="243"/>
      <c r="K3" s="276" t="s">
        <v>121</v>
      </c>
      <c r="L3" s="276"/>
      <c r="M3" s="276"/>
      <c r="N3" s="276"/>
      <c r="O3" s="276"/>
      <c r="P3" s="276"/>
      <c r="Q3" s="277"/>
    </row>
    <row r="4" spans="1:17">
      <c r="A4" s="229"/>
      <c r="B4" s="274"/>
      <c r="C4" s="237" t="s">
        <v>3</v>
      </c>
      <c r="D4" s="237"/>
      <c r="E4" s="237"/>
      <c r="F4" s="237"/>
      <c r="G4" s="237"/>
      <c r="H4" s="237"/>
      <c r="I4" s="237"/>
      <c r="J4" s="239"/>
      <c r="K4" s="237"/>
      <c r="L4" s="237"/>
      <c r="M4" s="237"/>
      <c r="N4" s="237"/>
      <c r="O4" s="237"/>
      <c r="P4" s="237"/>
      <c r="Q4" s="278"/>
    </row>
    <row r="5" spans="1:17" ht="50.25" customHeight="1">
      <c r="A5" s="229"/>
      <c r="B5" s="75"/>
      <c r="C5" s="237" t="s">
        <v>197</v>
      </c>
      <c r="D5" s="253" t="s">
        <v>88</v>
      </c>
      <c r="E5" s="253"/>
      <c r="F5" s="253"/>
      <c r="G5" s="253"/>
      <c r="H5" s="253"/>
      <c r="I5" s="253"/>
      <c r="J5" s="34"/>
      <c r="K5" s="237" t="s">
        <v>200</v>
      </c>
      <c r="L5" s="253" t="s">
        <v>6</v>
      </c>
      <c r="M5" s="253"/>
      <c r="N5" s="253"/>
      <c r="O5" s="253"/>
      <c r="P5" s="253"/>
      <c r="Q5" s="254"/>
    </row>
    <row r="6" spans="1:17" ht="17.25" thickBot="1">
      <c r="A6" s="229"/>
      <c r="B6" s="75"/>
      <c r="C6" s="237"/>
      <c r="D6" s="72" t="s">
        <v>192</v>
      </c>
      <c r="E6" s="72" t="s">
        <v>169</v>
      </c>
      <c r="F6" s="72" t="s">
        <v>170</v>
      </c>
      <c r="G6" s="72" t="s">
        <v>194</v>
      </c>
      <c r="H6" s="72" t="s">
        <v>195</v>
      </c>
      <c r="I6" s="72" t="s">
        <v>173</v>
      </c>
      <c r="J6" s="35"/>
      <c r="K6" s="237"/>
      <c r="L6" s="72" t="s">
        <v>192</v>
      </c>
      <c r="M6" s="72" t="s">
        <v>193</v>
      </c>
      <c r="N6" s="72" t="s">
        <v>170</v>
      </c>
      <c r="O6" s="72" t="s">
        <v>208</v>
      </c>
      <c r="P6" s="72" t="s">
        <v>195</v>
      </c>
      <c r="Q6" s="77" t="s">
        <v>173</v>
      </c>
    </row>
    <row r="7" spans="1:17" ht="16.5" thickBot="1">
      <c r="A7" s="103" t="s">
        <v>7</v>
      </c>
      <c r="B7" s="111"/>
      <c r="C7" s="105">
        <f>SUM(C8+C12+C16)</f>
        <v>82.570000000000007</v>
      </c>
      <c r="D7" s="105">
        <f t="shared" ref="D7:I7" si="0">SUM(D8+D12+D16)</f>
        <v>89.305999999999997</v>
      </c>
      <c r="E7" s="105">
        <f t="shared" si="0"/>
        <v>95.100000000000009</v>
      </c>
      <c r="F7" s="105">
        <f t="shared" si="0"/>
        <v>0</v>
      </c>
      <c r="G7" s="105">
        <f t="shared" si="0"/>
        <v>0</v>
      </c>
      <c r="H7" s="105">
        <f t="shared" si="0"/>
        <v>0</v>
      </c>
      <c r="I7" s="105">
        <f t="shared" si="0"/>
        <v>0</v>
      </c>
      <c r="J7" s="107"/>
      <c r="K7" s="112"/>
      <c r="L7" s="113">
        <f>IFERROR((E7)/(C7*1.0397)-1,0)</f>
        <v>0.10777150166138338</v>
      </c>
      <c r="M7" s="113">
        <f>IFERROR((E7)/(D7*1.031)-1,0)</f>
        <v>3.2859417754447451E-2</v>
      </c>
      <c r="N7" s="113"/>
      <c r="O7" s="113"/>
      <c r="P7" s="113"/>
      <c r="Q7" s="114"/>
    </row>
    <row r="8" spans="1:17" ht="23.25" thickBot="1">
      <c r="A8" s="115" t="s">
        <v>89</v>
      </c>
      <c r="B8" s="116"/>
      <c r="C8" s="117">
        <f>SUM(C9:C11)</f>
        <v>5.08</v>
      </c>
      <c r="D8" s="117">
        <f>SUM(D9:D11)</f>
        <v>4.2560000000000002</v>
      </c>
      <c r="E8" s="117">
        <f>SUM(E9:E11)</f>
        <v>3.7</v>
      </c>
      <c r="F8" s="117">
        <f t="shared" ref="F8:I8" si="1">SUM(F9:F11)</f>
        <v>0</v>
      </c>
      <c r="G8" s="117">
        <f t="shared" si="1"/>
        <v>0</v>
      </c>
      <c r="H8" s="117">
        <f t="shared" si="1"/>
        <v>0</v>
      </c>
      <c r="I8" s="117">
        <f t="shared" si="1"/>
        <v>0</v>
      </c>
      <c r="J8" s="107"/>
      <c r="K8" s="112"/>
      <c r="L8" s="113">
        <f t="shared" ref="L8:L16" si="2">IFERROR((E8)/(C8*1.0397)-1,0)</f>
        <v>-0.2994647911004007</v>
      </c>
      <c r="M8" s="113">
        <f t="shared" ref="M8:M16" si="3">IFERROR((E8)/(D8*1.031)-1,0)</f>
        <v>-0.15677895028551003</v>
      </c>
      <c r="N8" s="113"/>
      <c r="O8" s="113"/>
      <c r="P8" s="113"/>
      <c r="Q8" s="114"/>
    </row>
    <row r="9" spans="1:17" ht="22.5">
      <c r="A9" s="191" t="s">
        <v>500</v>
      </c>
      <c r="B9" s="60"/>
      <c r="C9" s="61">
        <v>2.0499999999999998</v>
      </c>
      <c r="D9" s="61">
        <v>2.3260000000000001</v>
      </c>
      <c r="E9" s="61">
        <v>1.9</v>
      </c>
      <c r="F9" s="61"/>
      <c r="G9" s="61"/>
      <c r="H9" s="61"/>
      <c r="I9" s="61"/>
      <c r="J9" s="35"/>
      <c r="K9" s="52"/>
      <c r="L9" s="199">
        <f t="shared" si="2"/>
        <v>-0.10856086535281051</v>
      </c>
      <c r="M9" s="53">
        <f t="shared" si="3"/>
        <v>-0.20770808296213761</v>
      </c>
      <c r="N9" s="53"/>
      <c r="O9" s="53"/>
      <c r="P9" s="53"/>
      <c r="Q9" s="120"/>
    </row>
    <row r="10" spans="1:17" ht="15.75">
      <c r="A10" s="59" t="s">
        <v>501</v>
      </c>
      <c r="B10" s="60"/>
      <c r="C10" s="61">
        <v>3.03</v>
      </c>
      <c r="D10" s="61">
        <v>1.93</v>
      </c>
      <c r="E10" s="61">
        <v>1.8</v>
      </c>
      <c r="F10" s="61"/>
      <c r="G10" s="61"/>
      <c r="H10" s="61"/>
      <c r="I10" s="61"/>
      <c r="J10" s="35"/>
      <c r="K10" s="52"/>
      <c r="L10" s="53">
        <f t="shared" si="2"/>
        <v>-0.42862421281081653</v>
      </c>
      <c r="M10" s="53">
        <f>IFERROR((E10)/(D10*1.031)-1,0)</f>
        <v>-9.5400109557097768E-2</v>
      </c>
      <c r="N10" s="53"/>
      <c r="O10" s="53"/>
      <c r="P10" s="53"/>
      <c r="Q10" s="120"/>
    </row>
    <row r="11" spans="1:17" ht="16.5" thickBot="1">
      <c r="A11" s="59"/>
      <c r="B11" s="60"/>
      <c r="C11" s="61"/>
      <c r="D11" s="61"/>
      <c r="E11" s="61"/>
      <c r="F11" s="61"/>
      <c r="G11" s="61"/>
      <c r="H11" s="61"/>
      <c r="I11" s="61"/>
      <c r="J11" s="35"/>
      <c r="K11" s="52"/>
      <c r="L11" s="200">
        <f t="shared" si="2"/>
        <v>0</v>
      </c>
      <c r="M11" s="53">
        <f t="shared" si="3"/>
        <v>0</v>
      </c>
      <c r="N11" s="53"/>
      <c r="O11" s="53"/>
      <c r="P11" s="53"/>
      <c r="Q11" s="120"/>
    </row>
    <row r="12" spans="1:17" ht="16.5" thickBot="1">
      <c r="A12" s="115" t="s">
        <v>90</v>
      </c>
      <c r="B12" s="116"/>
      <c r="C12" s="117">
        <f t="shared" ref="C12:I12" si="4">SUM(C13:C15)</f>
        <v>73.59</v>
      </c>
      <c r="D12" s="117">
        <f t="shared" si="4"/>
        <v>80.95</v>
      </c>
      <c r="E12" s="117">
        <f t="shared" si="4"/>
        <v>87.4</v>
      </c>
      <c r="F12" s="117">
        <f t="shared" si="4"/>
        <v>0</v>
      </c>
      <c r="G12" s="117">
        <f t="shared" si="4"/>
        <v>0</v>
      </c>
      <c r="H12" s="117">
        <f t="shared" si="4"/>
        <v>0</v>
      </c>
      <c r="I12" s="117">
        <f t="shared" si="4"/>
        <v>0</v>
      </c>
      <c r="J12" s="107"/>
      <c r="K12" s="112"/>
      <c r="L12" s="113">
        <f t="shared" si="2"/>
        <v>0.14231159664669057</v>
      </c>
      <c r="M12" s="113">
        <f t="shared" si="3"/>
        <v>4.7215144600162295E-2</v>
      </c>
      <c r="N12" s="113"/>
      <c r="O12" s="113"/>
      <c r="P12" s="113"/>
      <c r="Q12" s="114"/>
    </row>
    <row r="13" spans="1:17" ht="15.75">
      <c r="A13" s="59" t="s">
        <v>502</v>
      </c>
      <c r="B13" s="60"/>
      <c r="C13" s="61">
        <v>73.59</v>
      </c>
      <c r="D13" s="61">
        <v>80.95</v>
      </c>
      <c r="E13" s="61">
        <v>87.4</v>
      </c>
      <c r="F13" s="61"/>
      <c r="G13" s="61"/>
      <c r="H13" s="61"/>
      <c r="I13" s="61"/>
      <c r="J13" s="35"/>
      <c r="K13" s="52"/>
      <c r="L13" s="199">
        <f t="shared" si="2"/>
        <v>0.14231159664669057</v>
      </c>
      <c r="M13" s="53">
        <f t="shared" si="3"/>
        <v>4.7215144600162295E-2</v>
      </c>
      <c r="N13" s="53"/>
      <c r="O13" s="53"/>
      <c r="P13" s="53"/>
      <c r="Q13" s="120"/>
    </row>
    <row r="14" spans="1:17" ht="15.75">
      <c r="A14" s="59"/>
      <c r="B14" s="60"/>
      <c r="C14" s="61"/>
      <c r="D14" s="61"/>
      <c r="E14" s="61"/>
      <c r="F14" s="61"/>
      <c r="G14" s="61"/>
      <c r="H14" s="61"/>
      <c r="I14" s="61"/>
      <c r="J14" s="35"/>
      <c r="K14" s="52"/>
      <c r="L14" s="53">
        <f t="shared" si="2"/>
        <v>0</v>
      </c>
      <c r="M14" s="53">
        <f t="shared" si="3"/>
        <v>0</v>
      </c>
      <c r="N14" s="53"/>
      <c r="O14" s="53"/>
      <c r="P14" s="53"/>
      <c r="Q14" s="120"/>
    </row>
    <row r="15" spans="1:17" ht="16.5" thickBot="1">
      <c r="A15" s="59"/>
      <c r="B15" s="60"/>
      <c r="C15" s="61"/>
      <c r="D15" s="61"/>
      <c r="E15" s="61"/>
      <c r="F15" s="61"/>
      <c r="G15" s="61"/>
      <c r="H15" s="61"/>
      <c r="I15" s="61"/>
      <c r="J15" s="35"/>
      <c r="K15" s="52"/>
      <c r="L15" s="200">
        <f t="shared" si="2"/>
        <v>0</v>
      </c>
      <c r="M15" s="53">
        <f t="shared" si="3"/>
        <v>0</v>
      </c>
      <c r="N15" s="53"/>
      <c r="O15" s="53"/>
      <c r="P15" s="53"/>
      <c r="Q15" s="120"/>
    </row>
    <row r="16" spans="1:17" ht="15.75" thickBot="1">
      <c r="A16" s="115" t="s">
        <v>91</v>
      </c>
      <c r="B16" s="118"/>
      <c r="C16" s="117">
        <v>3.9</v>
      </c>
      <c r="D16" s="117">
        <v>4.0999999999999996</v>
      </c>
      <c r="E16" s="117">
        <v>4</v>
      </c>
      <c r="F16" s="117">
        <v>0</v>
      </c>
      <c r="G16" s="117">
        <v>0</v>
      </c>
      <c r="H16" s="117">
        <v>0</v>
      </c>
      <c r="I16" s="117">
        <v>0</v>
      </c>
      <c r="J16" s="119"/>
      <c r="K16" s="112"/>
      <c r="L16" s="113">
        <f t="shared" si="2"/>
        <v>-1.352214519474304E-2</v>
      </c>
      <c r="M16" s="113">
        <f t="shared" si="3"/>
        <v>-5.3724775851056061E-2</v>
      </c>
      <c r="N16" s="113"/>
      <c r="O16" s="113"/>
      <c r="P16" s="113"/>
      <c r="Q16" s="114"/>
    </row>
    <row r="17" spans="1:17" ht="30" customHeight="1">
      <c r="A17" s="251" t="s">
        <v>125</v>
      </c>
      <c r="B17" s="252"/>
      <c r="C17" s="252"/>
      <c r="D17" s="252"/>
      <c r="E17" s="252"/>
      <c r="F17" s="252"/>
      <c r="G17" s="252"/>
      <c r="H17" s="252"/>
      <c r="I17" s="252"/>
      <c r="J17" s="252"/>
      <c r="K17" s="252"/>
      <c r="L17" s="252"/>
      <c r="M17" s="252"/>
      <c r="N17" s="252"/>
      <c r="O17" s="252"/>
      <c r="P17" s="252"/>
      <c r="Q17" s="252"/>
    </row>
  </sheetData>
  <mergeCells count="12">
    <mergeCell ref="B2:Q2"/>
    <mergeCell ref="A17:Q17"/>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zoomScale="130" zoomScaleNormal="130" workbookViewId="0">
      <selection activeCell="I15" sqref="I15"/>
    </sheetView>
  </sheetViews>
  <sheetFormatPr baseColWidth="10" defaultColWidth="11.42578125" defaultRowHeight="15"/>
  <cols>
    <col min="1" max="1" width="24.85546875" style="3" customWidth="1"/>
    <col min="2" max="2" width="2.7109375" style="3" customWidth="1"/>
    <col min="3" max="3" width="10.140625" style="3" customWidth="1"/>
    <col min="4" max="5" width="11.42578125" style="3"/>
    <col min="6" max="6" width="3.7109375" style="3" customWidth="1"/>
    <col min="7" max="9" width="11.42578125" style="3"/>
    <col min="10" max="10" width="3.42578125" style="3" customWidth="1"/>
    <col min="11" max="15" width="12.7109375" style="3" customWidth="1"/>
    <col min="16" max="16" width="3" style="3" customWidth="1"/>
    <col min="17" max="18" width="12.7109375" style="3" customWidth="1"/>
    <col min="19" max="16384" width="11.42578125" style="3"/>
  </cols>
  <sheetData>
    <row r="1" spans="1:21" ht="15.75" thickBot="1">
      <c r="A1" s="3" t="str">
        <f>'Ente Público'!B3</f>
        <v>Centro de Investigación y Desarrollo Tecnológico en Electroquímica, S.C.</v>
      </c>
    </row>
    <row r="2" spans="1:21" ht="15.75" thickBot="1">
      <c r="A2" s="33"/>
      <c r="B2" s="270" t="s">
        <v>93</v>
      </c>
      <c r="C2" s="270"/>
      <c r="D2" s="270"/>
      <c r="E2" s="270"/>
      <c r="F2" s="270"/>
      <c r="G2" s="270"/>
      <c r="H2" s="270"/>
      <c r="I2" s="270"/>
      <c r="J2" s="270"/>
      <c r="K2" s="270"/>
      <c r="L2" s="270"/>
      <c r="M2" s="270"/>
      <c r="N2" s="36"/>
      <c r="O2" s="36"/>
      <c r="P2" s="37"/>
      <c r="Q2" s="37"/>
      <c r="R2" s="38"/>
    </row>
    <row r="3" spans="1:21" ht="15" customHeight="1" thickBot="1">
      <c r="A3" s="272" t="s">
        <v>94</v>
      </c>
      <c r="B3" s="243"/>
      <c r="C3" s="276" t="s">
        <v>201</v>
      </c>
      <c r="D3" s="276"/>
      <c r="E3" s="276"/>
      <c r="F3" s="243"/>
      <c r="G3" s="276" t="s">
        <v>202</v>
      </c>
      <c r="H3" s="276"/>
      <c r="I3" s="276"/>
      <c r="J3" s="73"/>
      <c r="K3" s="276" t="s">
        <v>102</v>
      </c>
      <c r="L3" s="276"/>
      <c r="M3" s="276"/>
      <c r="N3" s="276"/>
      <c r="O3" s="276"/>
      <c r="P3" s="96"/>
      <c r="Q3" s="276" t="s">
        <v>112</v>
      </c>
      <c r="R3" s="277"/>
      <c r="S3" s="39"/>
      <c r="T3" s="39"/>
      <c r="U3" s="40"/>
    </row>
    <row r="4" spans="1:21" ht="33.75" thickBot="1">
      <c r="A4" s="229"/>
      <c r="B4" s="239"/>
      <c r="C4" s="41" t="s">
        <v>167</v>
      </c>
      <c r="D4" s="42" t="s">
        <v>98</v>
      </c>
      <c r="E4" s="43" t="s">
        <v>99</v>
      </c>
      <c r="F4" s="239"/>
      <c r="G4" s="41" t="s">
        <v>167</v>
      </c>
      <c r="H4" s="42" t="s">
        <v>98</v>
      </c>
      <c r="I4" s="43" t="s">
        <v>99</v>
      </c>
      <c r="J4" s="76"/>
      <c r="K4" s="41" t="s">
        <v>104</v>
      </c>
      <c r="L4" s="42" t="s">
        <v>105</v>
      </c>
      <c r="M4" s="42" t="s">
        <v>106</v>
      </c>
      <c r="N4" s="42" t="s">
        <v>107</v>
      </c>
      <c r="O4" s="43" t="s">
        <v>108</v>
      </c>
      <c r="P4" s="44"/>
      <c r="Q4" s="41" t="s">
        <v>126</v>
      </c>
      <c r="R4" s="97" t="s">
        <v>98</v>
      </c>
    </row>
    <row r="5" spans="1:21" ht="15.75" thickBot="1">
      <c r="A5" s="230"/>
      <c r="B5" s="98"/>
      <c r="C5" s="82"/>
      <c r="D5" s="82" t="s">
        <v>100</v>
      </c>
      <c r="E5" s="82"/>
      <c r="F5" s="99"/>
      <c r="G5" s="82"/>
      <c r="H5" s="82" t="s">
        <v>101</v>
      </c>
      <c r="I5" s="82"/>
      <c r="J5" s="99"/>
      <c r="K5" s="82" t="s">
        <v>103</v>
      </c>
      <c r="L5" s="100" t="s">
        <v>127</v>
      </c>
      <c r="M5" s="82" t="s">
        <v>109</v>
      </c>
      <c r="N5" s="82" t="s">
        <v>110</v>
      </c>
      <c r="O5" s="82" t="s">
        <v>111</v>
      </c>
      <c r="P5" s="101"/>
      <c r="Q5" s="82"/>
      <c r="R5" s="102" t="s">
        <v>113</v>
      </c>
    </row>
    <row r="6" spans="1:21" ht="16.5" thickBot="1">
      <c r="A6" s="103" t="s">
        <v>7</v>
      </c>
      <c r="B6" s="104"/>
      <c r="C6" s="105">
        <f>SUM(C7:C9)</f>
        <v>23.457999999999998</v>
      </c>
      <c r="D6" s="106">
        <f>D7+D8+D9</f>
        <v>1</v>
      </c>
      <c r="E6" s="105">
        <f>E7+E8+E9</f>
        <v>0</v>
      </c>
      <c r="F6" s="107"/>
      <c r="G6" s="105">
        <f>SUM(G7:G9)</f>
        <v>52.9</v>
      </c>
      <c r="H6" s="106">
        <f>H7+H8+H9</f>
        <v>1</v>
      </c>
      <c r="I6" s="105">
        <f>I7+I8+I9</f>
        <v>0</v>
      </c>
      <c r="J6" s="107"/>
      <c r="K6" s="108">
        <f>SUM(K7:K9)</f>
        <v>43</v>
      </c>
      <c r="L6" s="108">
        <f>SUM(L7:L9)</f>
        <v>8</v>
      </c>
      <c r="M6" s="108">
        <f>SUM(M7:M9)</f>
        <v>5</v>
      </c>
      <c r="N6" s="108">
        <f>SUM(N7:N9)</f>
        <v>3</v>
      </c>
      <c r="O6" s="108">
        <f>SUM(O7:O9)</f>
        <v>0</v>
      </c>
      <c r="P6" s="109"/>
      <c r="Q6" s="106">
        <f>IFERROR((G6)/(C6*1.0309)-1,0)</f>
        <v>1.1875004471143402</v>
      </c>
      <c r="R6" s="110">
        <f>H6-D6</f>
        <v>0</v>
      </c>
    </row>
    <row r="7" spans="1:21" ht="27.95" customHeight="1">
      <c r="A7" s="170" t="s">
        <v>95</v>
      </c>
      <c r="B7" s="171"/>
      <c r="C7" s="172">
        <v>8.1170000000000009</v>
      </c>
      <c r="D7" s="173">
        <f>IFERROR(C7/C6,0)</f>
        <v>0.3460226788302499</v>
      </c>
      <c r="E7" s="172"/>
      <c r="F7" s="174"/>
      <c r="G7" s="175">
        <v>18.899999999999999</v>
      </c>
      <c r="H7" s="173">
        <f>IFERROR(G7/G6,0)</f>
        <v>0.35727788279773154</v>
      </c>
      <c r="I7" s="175"/>
      <c r="J7" s="37"/>
      <c r="K7" s="176">
        <v>35</v>
      </c>
      <c r="L7" s="176">
        <v>0</v>
      </c>
      <c r="M7" s="176">
        <v>0</v>
      </c>
      <c r="N7" s="176">
        <v>0</v>
      </c>
      <c r="O7" s="176">
        <v>0</v>
      </c>
      <c r="P7" s="37"/>
      <c r="Q7" s="169">
        <f t="shared" ref="Q7:Q9" si="0">IFERROR((G7)/(C7*1.0309)-1,0)</f>
        <v>1.2586540599193197</v>
      </c>
      <c r="R7" s="177">
        <f t="shared" ref="R7:R9" si="1">H7-D7</f>
        <v>1.1255203967481642E-2</v>
      </c>
    </row>
    <row r="8" spans="1:21" ht="27.95" customHeight="1">
      <c r="A8" s="7" t="s">
        <v>96</v>
      </c>
      <c r="B8" s="46"/>
      <c r="C8" s="65">
        <v>0</v>
      </c>
      <c r="D8" s="63">
        <f>IFERROR(C8/C6,0)</f>
        <v>0</v>
      </c>
      <c r="E8" s="65"/>
      <c r="F8" s="35"/>
      <c r="G8" s="67"/>
      <c r="H8" s="63">
        <f>IFERROR(G8/G6,0)</f>
        <v>0</v>
      </c>
      <c r="I8" s="67"/>
      <c r="J8" s="45"/>
      <c r="K8" s="62">
        <v>0</v>
      </c>
      <c r="L8" s="62">
        <v>0</v>
      </c>
      <c r="M8" s="62">
        <v>0</v>
      </c>
      <c r="N8" s="62">
        <v>0</v>
      </c>
      <c r="O8" s="62">
        <v>0</v>
      </c>
      <c r="P8" s="45"/>
      <c r="Q8" s="1">
        <f t="shared" si="0"/>
        <v>0</v>
      </c>
      <c r="R8" s="2">
        <f t="shared" si="1"/>
        <v>0</v>
      </c>
    </row>
    <row r="9" spans="1:21" ht="27.95" customHeight="1" thickBot="1">
      <c r="A9" s="8" t="s">
        <v>97</v>
      </c>
      <c r="B9" s="47"/>
      <c r="C9" s="66">
        <v>15.340999999999999</v>
      </c>
      <c r="D9" s="178">
        <f>IFERROR(C9/C6,0)</f>
        <v>0.65397732116975016</v>
      </c>
      <c r="E9" s="66"/>
      <c r="F9" s="49"/>
      <c r="G9" s="66">
        <v>34</v>
      </c>
      <c r="H9" s="178">
        <f>IFERROR(G9/G6,0)</f>
        <v>0.64272211720226846</v>
      </c>
      <c r="I9" s="66"/>
      <c r="J9" s="48"/>
      <c r="K9" s="64">
        <v>8</v>
      </c>
      <c r="L9" s="64">
        <v>8</v>
      </c>
      <c r="M9" s="64">
        <v>5</v>
      </c>
      <c r="N9" s="64">
        <v>3</v>
      </c>
      <c r="O9" s="64">
        <v>0</v>
      </c>
      <c r="P9" s="48"/>
      <c r="Q9" s="179">
        <f t="shared" si="0"/>
        <v>1.1498527139067254</v>
      </c>
      <c r="R9" s="180">
        <f t="shared" si="1"/>
        <v>-1.1255203967481697E-2</v>
      </c>
    </row>
    <row r="10" spans="1:21" ht="24.95" customHeight="1">
      <c r="A10" s="279" t="s">
        <v>128</v>
      </c>
      <c r="B10" s="280"/>
      <c r="C10" s="280"/>
      <c r="D10" s="280"/>
      <c r="E10" s="280"/>
      <c r="F10" s="280"/>
      <c r="G10" s="280"/>
      <c r="H10" s="280"/>
      <c r="I10" s="280"/>
      <c r="J10" s="280"/>
      <c r="K10" s="280"/>
      <c r="L10" s="280"/>
      <c r="M10" s="280"/>
      <c r="N10" s="280"/>
      <c r="O10" s="280"/>
      <c r="P10" s="280"/>
      <c r="Q10" s="280"/>
      <c r="R10" s="280"/>
    </row>
  </sheetData>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2"/>
  <sheetViews>
    <sheetView zoomScale="150" zoomScaleNormal="150" workbookViewId="0">
      <selection activeCell="J8" sqref="J8"/>
    </sheetView>
  </sheetViews>
  <sheetFormatPr baseColWidth="10" defaultColWidth="11.42578125" defaultRowHeight="15"/>
  <cols>
    <col min="1" max="1" width="25.42578125" style="3" customWidth="1"/>
    <col min="2" max="16384" width="11.42578125" style="3"/>
  </cols>
  <sheetData>
    <row r="1" spans="1:7" ht="15.75" thickBot="1">
      <c r="A1" s="168" t="str">
        <f>'Ente Público'!B3</f>
        <v>Centro de Investigación y Desarrollo Tecnológico en Electroquímica, S.C.</v>
      </c>
    </row>
    <row r="2" spans="1:7" ht="15.75" thickBot="1">
      <c r="A2" s="283" t="s">
        <v>114</v>
      </c>
      <c r="B2" s="284"/>
      <c r="C2" s="284"/>
      <c r="D2" s="284"/>
      <c r="E2" s="284"/>
      <c r="F2" s="284"/>
      <c r="G2" s="285"/>
    </row>
    <row r="3" spans="1:7" ht="48.75" customHeight="1">
      <c r="A3" s="272" t="s">
        <v>115</v>
      </c>
      <c r="B3" s="286" t="s">
        <v>116</v>
      </c>
      <c r="C3" s="286"/>
      <c r="D3" s="286" t="s">
        <v>117</v>
      </c>
      <c r="E3" s="286"/>
      <c r="F3" s="276" t="s">
        <v>166</v>
      </c>
      <c r="G3" s="277" t="s">
        <v>207</v>
      </c>
    </row>
    <row r="4" spans="1:7" ht="15.75" thickBot="1">
      <c r="A4" s="229"/>
      <c r="B4" s="72" t="s">
        <v>118</v>
      </c>
      <c r="C4" s="72" t="s">
        <v>119</v>
      </c>
      <c r="D4" s="72" t="s">
        <v>120</v>
      </c>
      <c r="E4" s="72" t="s">
        <v>119</v>
      </c>
      <c r="F4" s="237"/>
      <c r="G4" s="278"/>
    </row>
    <row r="5" spans="1:7">
      <c r="A5" s="85" t="s">
        <v>175</v>
      </c>
      <c r="B5" s="86">
        <v>46</v>
      </c>
      <c r="C5" s="86">
        <v>50</v>
      </c>
      <c r="D5" s="86">
        <v>2</v>
      </c>
      <c r="E5" s="86">
        <v>2</v>
      </c>
      <c r="F5" s="87">
        <f>721840.98/1000000</f>
        <v>0.72184097999999997</v>
      </c>
      <c r="G5" s="88"/>
    </row>
    <row r="6" spans="1:7">
      <c r="A6" s="89" t="s">
        <v>203</v>
      </c>
      <c r="B6" s="83">
        <v>56</v>
      </c>
      <c r="C6" s="83">
        <v>62</v>
      </c>
      <c r="D6" s="83">
        <v>0</v>
      </c>
      <c r="E6" s="83">
        <v>0</v>
      </c>
      <c r="F6" s="84">
        <f>700949.94/1000000</f>
        <v>0.70094993999999999</v>
      </c>
      <c r="G6" s="90">
        <f>IFERROR((F7)/(F5*1.0309)-1,0)</f>
        <v>-0.50979276170330612</v>
      </c>
    </row>
    <row r="7" spans="1:7">
      <c r="A7" s="91" t="s">
        <v>204</v>
      </c>
      <c r="B7" s="83">
        <v>169</v>
      </c>
      <c r="C7" s="83">
        <v>24</v>
      </c>
      <c r="D7" s="83">
        <v>0</v>
      </c>
      <c r="E7" s="83">
        <v>0</v>
      </c>
      <c r="F7" s="84">
        <f>364785.69/1000000</f>
        <v>0.36478569</v>
      </c>
      <c r="G7" s="90">
        <f>IFERROR((F7)/(F6*1.0309)-1,0)</f>
        <v>-0.49518267553431994</v>
      </c>
    </row>
    <row r="8" spans="1:7">
      <c r="A8" s="89" t="s">
        <v>205</v>
      </c>
      <c r="B8" s="83"/>
      <c r="C8" s="83"/>
      <c r="D8" s="83"/>
      <c r="E8" s="83"/>
      <c r="F8" s="84"/>
      <c r="G8" s="90"/>
    </row>
    <row r="9" spans="1:7">
      <c r="A9" s="89" t="s">
        <v>198</v>
      </c>
      <c r="B9" s="83"/>
      <c r="C9" s="83"/>
      <c r="D9" s="83"/>
      <c r="E9" s="83"/>
      <c r="F9" s="84"/>
      <c r="G9" s="90"/>
    </row>
    <row r="10" spans="1:7">
      <c r="A10" s="89" t="s">
        <v>199</v>
      </c>
      <c r="B10" s="83"/>
      <c r="C10" s="83"/>
      <c r="D10" s="83"/>
      <c r="E10" s="83"/>
      <c r="F10" s="84"/>
      <c r="G10" s="90"/>
    </row>
    <row r="11" spans="1:7" ht="15.75" thickBot="1">
      <c r="A11" s="92" t="s">
        <v>206</v>
      </c>
      <c r="B11" s="93"/>
      <c r="C11" s="93"/>
      <c r="D11" s="93"/>
      <c r="E11" s="93"/>
      <c r="F11" s="94"/>
      <c r="G11" s="95"/>
    </row>
    <row r="12" spans="1:7" ht="42.95" customHeight="1">
      <c r="A12" s="281" t="s">
        <v>129</v>
      </c>
      <c r="B12" s="282"/>
      <c r="C12" s="282"/>
      <c r="D12" s="282"/>
      <c r="E12" s="282"/>
      <c r="F12" s="282"/>
      <c r="G12" s="282"/>
    </row>
  </sheetData>
  <mergeCells count="7">
    <mergeCell ref="A12:G12"/>
    <mergeCell ref="A2:G2"/>
    <mergeCell ref="A3:A4"/>
    <mergeCell ref="B3:C3"/>
    <mergeCell ref="D3:E3"/>
    <mergeCell ref="F3:F4"/>
    <mergeCell ref="G3:G4"/>
  </mergeCells>
  <pageMargins left="0.7" right="0.7" top="0.75" bottom="0.75" header="0.3" footer="0.3"/>
  <pageSetup scale="9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63" zoomScaleNormal="163" workbookViewId="0">
      <selection activeCell="B4" sqref="B4"/>
    </sheetView>
  </sheetViews>
  <sheetFormatPr baseColWidth="10" defaultColWidth="11.42578125" defaultRowHeight="15"/>
  <cols>
    <col min="1" max="1" width="40.85546875" style="3" customWidth="1"/>
    <col min="2" max="2" width="18" style="3" customWidth="1"/>
    <col min="3" max="16384" width="11.42578125" style="3"/>
  </cols>
  <sheetData>
    <row r="1" spans="1:2" ht="15.75" thickBot="1">
      <c r="A1" s="3" t="str">
        <f>'Ente Público'!B3</f>
        <v>Centro de Investigación y Desarrollo Tecnológico en Electroquímica, S.C.</v>
      </c>
    </row>
    <row r="2" spans="1:2">
      <c r="A2" s="247" t="s">
        <v>151</v>
      </c>
      <c r="B2" s="233"/>
    </row>
    <row r="3" spans="1:2" ht="15.75" thickBot="1">
      <c r="A3" s="249"/>
      <c r="B3" s="235"/>
    </row>
    <row r="4" spans="1:2">
      <c r="A4" s="50" t="s">
        <v>137</v>
      </c>
      <c r="B4" s="68">
        <v>95.1</v>
      </c>
    </row>
    <row r="5" spans="1:2" ht="18">
      <c r="A5" s="50" t="s">
        <v>138</v>
      </c>
      <c r="B5" s="68">
        <v>87.1</v>
      </c>
    </row>
    <row r="6" spans="1:2" ht="15.75" thickBot="1">
      <c r="A6" s="51"/>
      <c r="B6" s="70">
        <f>IFERROR(B4/B5*100,0)</f>
        <v>109.18484500574053</v>
      </c>
    </row>
    <row r="7" spans="1:2" ht="39" customHeight="1">
      <c r="A7" s="287" t="s">
        <v>143</v>
      </c>
      <c r="B7" s="288"/>
    </row>
  </sheetData>
  <mergeCells count="2">
    <mergeCell ref="A7:B7"/>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7"/>
  <sheetViews>
    <sheetView zoomScale="132" zoomScaleNormal="132" workbookViewId="0">
      <selection activeCell="E8" sqref="E8"/>
    </sheetView>
  </sheetViews>
  <sheetFormatPr baseColWidth="10" defaultColWidth="11.42578125" defaultRowHeight="15"/>
  <cols>
    <col min="1" max="1" width="69.140625" style="3" customWidth="1"/>
    <col min="2" max="2" width="18.85546875" style="3" customWidth="1"/>
    <col min="3" max="16384" width="11.42578125" style="3"/>
  </cols>
  <sheetData>
    <row r="1" spans="1:3" ht="15.75" thickBot="1">
      <c r="A1" s="3" t="str">
        <f>'Ente Público'!B3</f>
        <v>Centro de Investigación y Desarrollo Tecnológico en Electroquímica, S.C.</v>
      </c>
    </row>
    <row r="2" spans="1:3">
      <c r="A2" s="289" t="s">
        <v>150</v>
      </c>
      <c r="B2" s="290"/>
    </row>
    <row r="3" spans="1:3" ht="15.75" thickBot="1">
      <c r="A3" s="222"/>
      <c r="B3" s="291"/>
    </row>
    <row r="4" spans="1:3">
      <c r="A4" s="50" t="s">
        <v>139</v>
      </c>
      <c r="B4" s="68">
        <v>0</v>
      </c>
      <c r="C4" s="168" t="s">
        <v>498</v>
      </c>
    </row>
    <row r="5" spans="1:3">
      <c r="A5" s="50" t="s">
        <v>140</v>
      </c>
      <c r="B5" s="68">
        <v>0</v>
      </c>
      <c r="C5" s="168" t="s">
        <v>499</v>
      </c>
    </row>
    <row r="6" spans="1:3" ht="15.75" thickBot="1">
      <c r="A6" s="51"/>
      <c r="B6" s="70">
        <f>IFERROR(B4/(B5*1.0309)*100,0)</f>
        <v>0</v>
      </c>
    </row>
    <row r="7" spans="1:3" ht="17.100000000000001" customHeight="1">
      <c r="A7" s="292" t="s">
        <v>142</v>
      </c>
      <c r="B7" s="293"/>
    </row>
  </sheetData>
  <mergeCells count="2">
    <mergeCell ref="A2:B3"/>
    <mergeCell ref="A7: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Q U 2 I U W e 6 A 5 G k A A A A 9 Q A A A B I A H A B D b 2 5 m a W c v U G F j a 2 F n Z S 5 4 b W w g o h g A K K A U A A A A A A A A A A A A A A A A A A A A A A A A A A A A h Y 8 x D o I w G I W v Q r r T l m o i I T 9 l M G 6 S m J A Y 1 6 Z U a I R i a L H c z c E j e Q U x i r o 5 v u 9 9 w 3 v 3 6 w 2 y s W 2 C i + q t 7 k y K I k x R o I z s S m 2 q F A 3 u G M Y o 4 7 A T 8 i Q q F U y y s c l o y x T V z p 0 T Q r z 3 2 C 9 w 1 1 e E U R q R Q 7 4 t Z K 1 a g T 6 y / i + H 2 l g n j F S I w / 4 1 h j M c r z B j S 0 y B z A x y b b 4 9 m + Y + 2 x 8 I 6 6 F x Q 6 + 4 s u G m A D J H I O 8 L / A F Q S w M E F A A C A A g A Q U 2 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N i F 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Q U 2 I U W e 6 A 5 G k A A A A 9 Q A A A B I A A A A A A A A A A A A A A A A A A A A A A E N v b m Z p Z y 9 Q Y W N r Y W d l L n h t b F B L A Q I t A B Q A A g A I A E F N i F E P y u m r p A A A A O k A A A A T A A A A A A A A A A A A A A A A A P A A A A B b Q 2 9 u d G V u d F 9 U e X B l c 1 0 u e G 1 s U E s B A i 0 A F A A C A A g A Q U 2 I 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Q k A A A A A A A B r 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l Z 2 F j a c O z 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D o / g P 8 3 Q A M S p p s j Y 7 7 + A 5 K A A A A A A I A A A A A A B B m A A A A A Q A A I A A A A A c y n u F 8 7 w J 8 9 t 8 7 O s A W m e x f Z k L 8 0 9 a W j x Z j 6 f 0 S U 6 p M A A A A A A 6 A A A A A A g A A I A A A A H 1 g 9 / 8 n 2 u O c t T V Z D u G M d v E Z k i p f h C Y w r f V R A o + P Y g o + U A A A A D w t O H X j y Z / I n m y V i W N n Q L Q b e 8 T C g Q 2 d C Y K a A + x l A w t w / Q h a Y P y G t j L h i Q K s T / G 8 A V e X M M 4 z N F 4 A r F h Q Z E L m J c f B m V L 1 p T s V o f 4 G 6 o 8 e V y b V Q A A A A O x 1 + D B W K F N f 2 2 b g X D u H f I 0 e / V D t i w F 5 4 7 L f 6 K E Q O s 8 0 o 5 G K 1 z a D N C j H Q O u H 0 h E t W T v + w F e E g p Y J I i F m 8 A v q 2 v 8 = < / 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Ente Público</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lpstr>'VI. Comisiones y Viáticos'!Área_de_impresión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RODOLFO GONZALEZ TEJEIDA</cp:lastModifiedBy>
  <cp:lastPrinted>2021-04-23T22:17:35Z</cp:lastPrinted>
  <dcterms:created xsi:type="dcterms:W3CDTF">2020-10-14T15:35:07Z</dcterms:created>
  <dcterms:modified xsi:type="dcterms:W3CDTF">2021-08-18T15:45:32Z</dcterms:modified>
</cp:coreProperties>
</file>