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CHELLE DELARRUE\Inventario Pag. Evaluación 08-2021\Reporte 2° Trimestre 2021\"/>
    </mc:Choice>
  </mc:AlternateContent>
  <bookViews>
    <workbookView xWindow="-120" yWindow="-120" windowWidth="20730" windowHeight="11160"/>
  </bookViews>
  <sheets>
    <sheet name="Análisis " sheetId="3" r:id="rId1"/>
    <sheet name="Resumen" sheetId="2" r:id="rId2"/>
  </sheets>
  <definedNames>
    <definedName name="_xlnm._FilterDatabase" localSheetId="0" hidden="1">'Análisis '!$A$1:$N$6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3" l="1"/>
  <c r="L2" i="3"/>
  <c r="M10" i="3" l="1"/>
  <c r="L10" i="3"/>
  <c r="M7" i="3"/>
  <c r="L5" i="3" l="1"/>
  <c r="M5" i="3"/>
  <c r="L6" i="3"/>
  <c r="M6" i="3"/>
  <c r="L7" i="3"/>
  <c r="L3" i="3"/>
  <c r="M3" i="3"/>
  <c r="L4" i="3"/>
  <c r="M4" i="3"/>
  <c r="M11" i="3" l="1"/>
  <c r="L11" i="3"/>
  <c r="M9" i="3"/>
  <c r="L9" i="3"/>
  <c r="F16" i="2" l="1"/>
  <c r="L8" i="3"/>
  <c r="M8" i="3"/>
  <c r="F15" i="2" l="1"/>
  <c r="F6" i="2"/>
  <c r="D17" i="2" l="1"/>
  <c r="C17" i="2"/>
  <c r="F17" i="2" l="1"/>
</calcChain>
</file>

<file path=xl/sharedStrings.xml><?xml version="1.0" encoding="utf-8"?>
<sst xmlns="http://schemas.openxmlformats.org/spreadsheetml/2006/main" count="65" uniqueCount="50">
  <si>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</si>
  <si>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</si>
  <si>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</si>
  <si>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</si>
  <si>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</si>
  <si>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</si>
  <si>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</si>
  <si>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</si>
  <si>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</si>
  <si>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</si>
  <si>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S191</t>
    </r>
    <r>
      <rPr>
        <sz val="11"/>
        <color theme="1"/>
        <rFont val="Arial Narrow"/>
        <family val="2"/>
      </rPr>
      <t>: Sistema Nacional de Investigadores</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</si>
  <si>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</si>
  <si>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</si>
  <si>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</si>
  <si>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</si>
  <si>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</si>
  <si>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</si>
  <si>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</si>
  <si>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</si>
  <si>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</si>
  <si>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</si>
  <si>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</si>
  <si>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</si>
  <si>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</si>
  <si>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</si>
  <si>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</si>
  <si>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</si>
  <si>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</si>
  <si>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</si>
  <si>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Porcentaje del presupuesto ejercido en la operación del programa</t>
  </si>
  <si>
    <t>Porcentaje de investigadores de Nivel III y Eméritos que cuentan con ayudantes de investigación</t>
  </si>
  <si>
    <t>P001</t>
  </si>
  <si>
    <t>Porcentaje de actividades de monitoreo de ASM realizadas</t>
  </si>
  <si>
    <r>
      <rPr>
        <b/>
        <sz val="11"/>
        <color theme="1"/>
        <rFont val="Arial Narrow"/>
        <family val="2"/>
      </rPr>
      <t>P001</t>
    </r>
    <r>
      <rPr>
        <sz val="11"/>
        <color theme="1"/>
        <rFont val="Arial Narrow"/>
        <family val="2"/>
      </rPr>
      <t>: Diseño y evaluación de políticas en ciencia, tecnología e innovación</t>
    </r>
  </si>
  <si>
    <t xml:space="preserve">Causa: Para el 2do trimestre de 2021, se instituyeron 8 ASM nuevos, derivados de las evaluaciones mandatadas en el PAE 2020. Específicamente, se establecieron 4 ASM del Pp P001 y 4 ASM del Pp E003. A dichos ASM se les dará un seguimiento periódico, que se contabilizará de forma acumulada al final del año.
Dicho esto, durante el primer trimestre la Unidad de Evaluación de CONACYT efectuó 8 actividades de monitoreo, que se agregaron a otras 8 correspondientes al segundo, para sumar un total de 16 actividades de monitoreo de un total de 32 que se esperan desarrollar al final del año. 
Finalmente, cabe señalar que las actividades de monitoreo consiste en solicitudes de avance por parte de la Unidad de Evaluación de CONACYT, hacía los programas que tienen comprometidos ASM. 
Efectos: Se continuará con el seguimiento periódico hasta el final del año. </t>
  </si>
  <si>
    <t xml:space="preserve">Causa: La diferencia entre la meta aprobada y alcanzada se debe a modificaciones realizadas al indicador. 
Mediante el comunicado B1000/259/2021 se solicitó la opinión de la Unidad de Evaluación del Desempeño (UED) de la Secretaría de Hacienda y Crédito Público (SHCP) sobre las modificaciones a la MIR del P001, se recibió la respuesta de la UED con el oficio número 419-A-21-0203, permitiendo que se realizaran los cambios procedente en el Portal Aplicativo de la Secretaria de Hacienda (PASH). El indicador inicialmente era porcentaje y con las adecuaciones pasó a Tasa de variación modificando los datos de identificación del indicador y las metas anuales; sin embargo, el Sistema no permite los cambios a la metas semestrales. 
Efecto: Con los cambios hechos al indicador se puede conococer la eficiencia en la integración de los Informes. En este caso, el número de días invertidos en el precesamiento e integración de los Indormes de Actividades y Autoevaluación fue menor que en el periodo anterior. </t>
  </si>
  <si>
    <t xml:space="preserve">Consultas promedio por días del Informe de Actividades y del Informe de Autoevaluación del Consejo Nacional de Ciencia y Tecnología </t>
  </si>
  <si>
    <t>Causa: La diferencia entre la meta aprobada y alcanzada se debe a modificaciones realizadas al indicador.
Mediante el comunicado B1000/259/2021 se solicitó la opinión de la Unidad de Evaluación del Desempeño (UED) de la Secretaría de Hacienda y Crédito Público (SHCP) sobre las modificaciones a la MIR del P001, se recibió la respuesta de la UED con el oficio número 419-A-21-0203, permitiendo que se realizaran los cambios procedente en el Portal Aplicativo de la Secretaria de Hacienda (PASH). Las adecuaciones se realizaron a los datos de identificación del indicador y a las metas anuales; sin embargo, el Sistema no permite los cambios a la metas semestrales.
Efecto: Derivado del cambio en el indicador se puede conocer el promedio de consultas diarias de los informes desde que fueron publicados.</t>
  </si>
  <si>
    <t>Porcentaje de ASM reportados en SSAS respecto del total de ASM vigentes</t>
  </si>
  <si>
    <t xml:space="preserve">Causa: Durante marzo de 2021 se reportó en el SSAS de CONEVAL el avance de los 4 ASM que se tenían comprometidos durante el 2do trimestre. Concretamente, fueron 3 ASM del Pp F002 y 1 del Pp K010, los cuales, se solventaron al 100%. 
Efecto: Se concluyeron al 100% los 4 ASM comprometidos en los periodos comprometidos ante CONEVAL. </t>
  </si>
  <si>
    <t>Causa: La diferencia en el numerador se debe a dos razones: 1) las metas estimadas en 2020 fueron mayores a la demanda real obtenida por el SNI; 2) el proceso de reconsideraciones de evaluaciones del SNI que se realizó en diciembre 2020 y enero 2021 se llevaron a cabo a distancia para salvaguardar la salud de los evaluadores, por lo tanto la publicación de los resultados sufrió un retraso respecto a los años pasados, lo cual impacta en la formalización de los convenios necesaria para poder proceder a la ministración del pago del apoyo económico. 
Efecto: No se espera  ningún efecto presupuestal ya que los investigadores podrían en los siguientes trimestres acreditar los requisitos reglamentarios para recibir el pago del estimulo económico.</t>
  </si>
  <si>
    <t>Causa: La diferencia en el numerador se debe a dos razones: 1) las metas estimadas en 2020 fueron mayores a la demanda real obtenida por el SNI; 2) el proceso de reconsideraciones de evaluaciones del SNI que se realizó en diciembre 2020 y enero 2021 se llevaron a cabo a distancia para salvaguardar la salud de los evaluadores, por lo tanto la publicación de los resultados sufrió un retraso respecto a los años pasados, lo cual impacta en la formalización de los convenios necesaria para poder proceder a la ministración del pago del apoyo económico. 
Efecto: Se espera que en los meses siguientes los investigadores concluyan la formalización y acrediten los requisitos reglamentarios para recibir el pago del estimulo económico.</t>
  </si>
  <si>
    <t>Causa: La diferencia se debe a los estímulos no pagados a investigadores que no cumplieron con los requisitos que estípula el Artículo 62 del Reglamento Vigente del SNI para el pago del estímulo económico correspondiente a cada categoría y nivel.
Efecto: No se espera ningún efecto presupuestal ya que los investigadores podrían en los siguientes trimestres acreditar los requisitos reglamentarios para recibir el pago del estimulo económico.</t>
  </si>
  <si>
    <t>Causa: La diferencia en el numerador se debe a dos razones: 1) las metas estimadas en 2020 fueron mayores a la demanda real obtenida por el SNI; 2) el proceso de reconsideraciones de evaluaciones del SNI que se realizó en diciembre 2020 y enero 2021 se llevaron a cabo a distancia para salvaguardar la salud de los evaluadores, por lo tanto la publicación de los resultados sufrió un retraso respecto a los años pasados, lo cual impacta en la formalización de los convenios necesaria para poder proceder a la ministración del pago del apoyo económico.
Efecto: Se espera que en los meses siguientes los investigadores concluyan la formalización y acrediten los requisitos reglamentarios para recibir el pago del estimulo económico.</t>
  </si>
  <si>
    <t xml:space="preserve">Causa: La diferencia en el numerador se debe a que la estimación de la meta ajustada se calculó de manera acumulativa.
Efecto: Ninguno,  se aplicará un ajuste en el tercer trimestre de 2021. </t>
  </si>
  <si>
    <t>Tasa de Variación de días invertidos en el proceso de recopilación, procesamiento e integración del Informe de Actividades y de Autoevaluación del Consejo Nacional de Ciencia y Tecnología *</t>
  </si>
  <si>
    <t xml:space="preserve">Porcentaje de estímulos económicos de la modalidad Investigador Nacional Nivel III  e Investigadores Eméritos con respecto al total de miembros del SNI entregados </t>
  </si>
  <si>
    <t>Cuadro 1: Cumplimiento de las metas al segundo trimestre de 2021 de los Indicadores de las MIR del CONACYT</t>
  </si>
  <si>
    <t>Cuadro 2: Porcentaje de Cumplimiento de las metas al segundo trimestre de 2021 de los Indicadores de las MIR del CONACYT</t>
  </si>
  <si>
    <r>
      <t>*El porcentaje de cumplimiento fue calculado de acuerdo con el tipo de indicador y el sentido de este, para ello se utilizó la fórmula del caso seis de la “</t>
    </r>
    <r>
      <rPr>
        <i/>
        <sz val="11"/>
        <color theme="1"/>
        <rFont val="Calibri"/>
        <family val="2"/>
        <scheme val="minor"/>
      </rPr>
      <t>Guía para reportar el avance final respecto de las metas comprometidas en los indicadores de desempeño registrados en el módulo de cuenta pública del Portal Aplicativo de la Secretaría de Hacienda</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</si>
</sst>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6">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4" fontId="0" fillId="0" borderId="4" xfId="0" applyNumberFormat="1" applyBorder="1"/>
    <xf numFmtId="4" fontId="0" fillId="0" borderId="4" xfId="0" applyNumberFormat="1" applyFill="1" applyBorder="1"/>
    <xf numFmtId="0" fontId="0" fillId="0" borderId="4" xfId="0" applyBorder="1" applyAlignment="1">
      <alignment wrapText="1"/>
    </xf>
    <xf numFmtId="4" fontId="9" fillId="0" borderId="4" xfId="1" applyNumberFormat="1" applyFont="1" applyFill="1" applyBorder="1"/>
    <xf numFmtId="4" fontId="9" fillId="0" borderId="4" xfId="0" applyNumberFormat="1" applyFont="1" applyFill="1" applyBorder="1"/>
    <xf numFmtId="10" fontId="6" fillId="2" borderId="0" xfId="1" applyNumberFormat="1" applyFont="1" applyFill="1" applyAlignment="1">
      <alignment horizontal="center" vertical="center"/>
    </xf>
    <xf numFmtId="0" fontId="0" fillId="0" borderId="0" xfId="0" applyFill="1"/>
    <xf numFmtId="0" fontId="0" fillId="0" borderId="4" xfId="0" applyFill="1" applyBorder="1" applyAlignment="1">
      <alignment vertical="center" wrapText="1"/>
    </xf>
    <xf numFmtId="0" fontId="0" fillId="0" borderId="4" xfId="0" applyFill="1" applyBorder="1" applyAlignment="1">
      <alignment wrapText="1"/>
    </xf>
    <xf numFmtId="0" fontId="0" fillId="0" borderId="4" xfId="0" applyBorder="1"/>
    <xf numFmtId="0" fontId="0" fillId="0" borderId="0" xfId="0" applyFill="1" applyBorder="1" applyAlignment="1">
      <alignment vertical="center" wrapText="1"/>
    </xf>
    <xf numFmtId="0" fontId="0" fillId="0" borderId="5" xfId="0"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zoomScale="90" zoomScaleNormal="90" workbookViewId="0">
      <pane xSplit="2" ySplit="1" topLeftCell="E2" activePane="bottomRight" state="frozen"/>
      <selection pane="topRight" activeCell="C1" sqref="C1"/>
      <selection pane="bottomLeft" activeCell="A2" sqref="A2"/>
      <selection pane="bottomRight" activeCell="E9" sqref="E9"/>
    </sheetView>
  </sheetViews>
  <sheetFormatPr baseColWidth="10" defaultRowHeight="16.5" customHeight="1" x14ac:dyDescent="0.25"/>
  <cols>
    <col min="1" max="1" width="15.7109375" customWidth="1"/>
    <col min="2" max="2" width="29" customWidth="1"/>
    <col min="3" max="3" width="21.28515625" bestFit="1" customWidth="1"/>
    <col min="4" max="4" width="18.28515625" customWidth="1"/>
    <col min="5" max="5" width="20.42578125" bestFit="1" customWidth="1"/>
    <col min="6" max="6" width="14.42578125" customWidth="1"/>
    <col min="7" max="8" width="21.42578125" bestFit="1" customWidth="1"/>
    <col min="9" max="9" width="15.42578125" customWidth="1"/>
    <col min="10" max="10" width="20.85546875" bestFit="1" customWidth="1"/>
    <col min="11" max="11" width="24.140625" bestFit="1" customWidth="1"/>
    <col min="12" max="12" width="19.5703125" bestFit="1" customWidth="1"/>
    <col min="13" max="13" width="23.28515625" bestFit="1" customWidth="1"/>
    <col min="14" max="14" width="50.85546875" customWidth="1"/>
    <col min="15" max="15" width="9" bestFit="1" customWidth="1"/>
  </cols>
  <sheetData>
    <row r="1" spans="1:17" ht="51" x14ac:dyDescent="0.25">
      <c r="A1" s="10" t="s">
        <v>11</v>
      </c>
      <c r="B1" s="10" t="s">
        <v>12</v>
      </c>
      <c r="C1" s="10" t="s">
        <v>13</v>
      </c>
      <c r="D1" s="11" t="s">
        <v>14</v>
      </c>
      <c r="E1" s="11" t="s">
        <v>15</v>
      </c>
      <c r="F1" s="10" t="s">
        <v>16</v>
      </c>
      <c r="G1" s="11" t="s">
        <v>17</v>
      </c>
      <c r="H1" s="11" t="s">
        <v>18</v>
      </c>
      <c r="I1" s="10" t="s">
        <v>19</v>
      </c>
      <c r="J1" s="10" t="s">
        <v>20</v>
      </c>
      <c r="K1" s="10" t="s">
        <v>21</v>
      </c>
      <c r="L1" s="10" t="s">
        <v>22</v>
      </c>
      <c r="M1" s="10" t="s">
        <v>23</v>
      </c>
      <c r="N1" s="10" t="s">
        <v>24</v>
      </c>
      <c r="Q1" s="18"/>
    </row>
    <row r="2" spans="1:17" ht="90.75" customHeight="1" x14ac:dyDescent="0.25">
      <c r="A2" s="19" t="s">
        <v>25</v>
      </c>
      <c r="B2" s="19" t="s">
        <v>26</v>
      </c>
      <c r="C2" s="12">
        <v>13.93</v>
      </c>
      <c r="D2" s="12">
        <v>59640</v>
      </c>
      <c r="E2" s="12">
        <v>428232</v>
      </c>
      <c r="F2" s="12">
        <v>13.93</v>
      </c>
      <c r="G2" s="12">
        <v>59640</v>
      </c>
      <c r="H2" s="12">
        <v>428232</v>
      </c>
      <c r="I2" s="12">
        <v>8.7100000000000009</v>
      </c>
      <c r="J2" s="13">
        <v>37279</v>
      </c>
      <c r="K2" s="12">
        <v>428232</v>
      </c>
      <c r="L2" s="15">
        <f>+(I2/C2)*100</f>
        <v>62.526920315865041</v>
      </c>
      <c r="M2" s="16">
        <f>+(I2/F2)*100</f>
        <v>62.526920315865041</v>
      </c>
      <c r="N2" s="14" t="s">
        <v>41</v>
      </c>
    </row>
    <row r="3" spans="1:17" ht="81.75" customHeight="1" x14ac:dyDescent="0.25">
      <c r="A3" s="19" t="s">
        <v>25</v>
      </c>
      <c r="B3" s="19" t="s">
        <v>27</v>
      </c>
      <c r="C3" s="12">
        <v>25.53</v>
      </c>
      <c r="D3" s="12">
        <v>109314</v>
      </c>
      <c r="E3" s="12">
        <v>428232</v>
      </c>
      <c r="F3" s="12">
        <v>25.53</v>
      </c>
      <c r="G3" s="12">
        <v>109314</v>
      </c>
      <c r="H3" s="12">
        <v>428232</v>
      </c>
      <c r="I3" s="12">
        <v>22.52</v>
      </c>
      <c r="J3" s="13">
        <v>96439</v>
      </c>
      <c r="K3" s="12">
        <v>428232</v>
      </c>
      <c r="L3" s="15">
        <f t="shared" ref="L3:L4" si="0">+(I3/C3)*100</f>
        <v>88.209949079514288</v>
      </c>
      <c r="M3" s="16">
        <f t="shared" ref="M3:M4" si="1">+(I3/F3)*100</f>
        <v>88.209949079514288</v>
      </c>
      <c r="N3" s="14" t="s">
        <v>43</v>
      </c>
    </row>
    <row r="4" spans="1:17" ht="87" customHeight="1" x14ac:dyDescent="0.25">
      <c r="A4" s="19" t="s">
        <v>25</v>
      </c>
      <c r="B4" s="19" t="s">
        <v>28</v>
      </c>
      <c r="C4" s="12">
        <v>6.91</v>
      </c>
      <c r="D4" s="12">
        <v>29604</v>
      </c>
      <c r="E4" s="12">
        <v>428232</v>
      </c>
      <c r="F4" s="13">
        <v>6.91</v>
      </c>
      <c r="G4" s="13">
        <v>29604</v>
      </c>
      <c r="H4" s="13">
        <v>428232</v>
      </c>
      <c r="I4" s="12">
        <v>6.41</v>
      </c>
      <c r="J4" s="13">
        <v>27433</v>
      </c>
      <c r="K4" s="12">
        <v>428232</v>
      </c>
      <c r="L4" s="15">
        <f t="shared" si="0"/>
        <v>92.764109985528222</v>
      </c>
      <c r="M4" s="16">
        <f t="shared" si="1"/>
        <v>92.764109985528222</v>
      </c>
      <c r="N4" s="14" t="s">
        <v>40</v>
      </c>
    </row>
    <row r="5" spans="1:17" ht="90.75" customHeight="1" x14ac:dyDescent="0.25">
      <c r="A5" s="19" t="s">
        <v>25</v>
      </c>
      <c r="B5" s="19" t="s">
        <v>46</v>
      </c>
      <c r="C5" s="12">
        <v>3.83</v>
      </c>
      <c r="D5" s="12">
        <v>16404</v>
      </c>
      <c r="E5" s="12">
        <v>428232</v>
      </c>
      <c r="F5" s="13">
        <v>3.83</v>
      </c>
      <c r="G5" s="13">
        <v>16404</v>
      </c>
      <c r="H5" s="13">
        <v>428232</v>
      </c>
      <c r="I5" s="12">
        <v>3.46</v>
      </c>
      <c r="J5" s="13">
        <v>14830</v>
      </c>
      <c r="K5" s="12">
        <v>428232</v>
      </c>
      <c r="L5" s="15">
        <f>+(I5/C5)*100</f>
        <v>90.33942558746736</v>
      </c>
      <c r="M5" s="16">
        <f>+(I5/F5)*100</f>
        <v>90.33942558746736</v>
      </c>
      <c r="N5" s="14" t="s">
        <v>40</v>
      </c>
    </row>
    <row r="6" spans="1:17" ht="91.5" customHeight="1" x14ac:dyDescent="0.25">
      <c r="A6" s="19" t="s">
        <v>25</v>
      </c>
      <c r="B6" s="19" t="s">
        <v>29</v>
      </c>
      <c r="C6" s="12">
        <v>50</v>
      </c>
      <c r="D6" s="12">
        <v>3612383516</v>
      </c>
      <c r="E6" s="12">
        <v>7224767032.2399998</v>
      </c>
      <c r="F6" s="12">
        <v>50</v>
      </c>
      <c r="G6" s="12">
        <v>3612383516</v>
      </c>
      <c r="H6" s="12">
        <v>7224767032.2399998</v>
      </c>
      <c r="I6" s="12">
        <v>48.87</v>
      </c>
      <c r="J6" s="13">
        <v>3530747404.9299998</v>
      </c>
      <c r="K6" s="12">
        <v>7224767032.2399998</v>
      </c>
      <c r="L6" s="15">
        <f t="shared" ref="L6:L7" si="2">+(I6/C6)*100</f>
        <v>97.74</v>
      </c>
      <c r="M6" s="16">
        <f t="shared" ref="M6" si="3">+(I6/F6)*100</f>
        <v>97.74</v>
      </c>
      <c r="N6" s="14" t="s">
        <v>42</v>
      </c>
    </row>
    <row r="7" spans="1:17" ht="66.75" customHeight="1" x14ac:dyDescent="0.25">
      <c r="A7" s="19" t="s">
        <v>25</v>
      </c>
      <c r="B7" s="19" t="s">
        <v>30</v>
      </c>
      <c r="C7" s="12"/>
      <c r="D7" s="12"/>
      <c r="E7" s="12"/>
      <c r="F7" s="12">
        <v>33.93</v>
      </c>
      <c r="G7" s="12">
        <v>2739</v>
      </c>
      <c r="H7" s="12">
        <v>8073</v>
      </c>
      <c r="I7" s="12">
        <v>11.98</v>
      </c>
      <c r="J7" s="13">
        <v>967</v>
      </c>
      <c r="K7" s="12">
        <v>8073</v>
      </c>
      <c r="L7" s="15" t="e">
        <f t="shared" si="2"/>
        <v>#DIV/0!</v>
      </c>
      <c r="M7" s="16">
        <f>+(I7/F7)*100</f>
        <v>35.307987032124963</v>
      </c>
      <c r="N7" s="14" t="s">
        <v>44</v>
      </c>
    </row>
    <row r="8" spans="1:17" ht="66.75" customHeight="1" x14ac:dyDescent="0.25">
      <c r="A8" s="19" t="s">
        <v>31</v>
      </c>
      <c r="B8" s="19" t="s">
        <v>32</v>
      </c>
      <c r="C8" s="12"/>
      <c r="D8" s="12"/>
      <c r="E8" s="12"/>
      <c r="F8" s="12">
        <v>50</v>
      </c>
      <c r="G8" s="12">
        <v>16</v>
      </c>
      <c r="H8" s="12">
        <v>32</v>
      </c>
      <c r="I8" s="12">
        <v>50</v>
      </c>
      <c r="J8" s="12">
        <v>16</v>
      </c>
      <c r="K8" s="12">
        <v>32</v>
      </c>
      <c r="L8" s="15" t="e">
        <f t="shared" ref="L8" si="4">+(I8/C8)*100</f>
        <v>#DIV/0!</v>
      </c>
      <c r="M8" s="16">
        <f t="shared" ref="M8" si="5">+(I8/F8)*100</f>
        <v>100</v>
      </c>
      <c r="N8" s="14" t="s">
        <v>34</v>
      </c>
    </row>
    <row r="9" spans="1:17" ht="111.75" customHeight="1" x14ac:dyDescent="0.25">
      <c r="A9" s="19" t="s">
        <v>31</v>
      </c>
      <c r="B9" s="19" t="s">
        <v>45</v>
      </c>
      <c r="C9" s="13">
        <v>97.5</v>
      </c>
      <c r="D9" s="13">
        <v>39</v>
      </c>
      <c r="E9" s="13">
        <v>40</v>
      </c>
      <c r="F9" s="13">
        <v>97.5</v>
      </c>
      <c r="G9" s="13">
        <v>39</v>
      </c>
      <c r="H9" s="13">
        <v>40</v>
      </c>
      <c r="I9" s="13">
        <v>-2.78</v>
      </c>
      <c r="J9" s="13">
        <v>70</v>
      </c>
      <c r="K9" s="13">
        <v>72</v>
      </c>
      <c r="L9" s="15">
        <f>+((((D9/E9)-(J9/K9))*100)/(D9/E9))+100</f>
        <v>100.28490028490029</v>
      </c>
      <c r="M9" s="16">
        <f>+((((G9/H9)-(J9/K9))*100)/(G9/H9))+100</f>
        <v>100.28490028490029</v>
      </c>
      <c r="N9" s="14" t="s">
        <v>35</v>
      </c>
    </row>
    <row r="10" spans="1:17" ht="82.5" customHeight="1" x14ac:dyDescent="0.25">
      <c r="A10" s="19" t="s">
        <v>31</v>
      </c>
      <c r="B10" s="19" t="s">
        <v>36</v>
      </c>
      <c r="C10" s="13">
        <v>86.24</v>
      </c>
      <c r="D10" s="13">
        <v>614</v>
      </c>
      <c r="E10" s="13">
        <v>712</v>
      </c>
      <c r="F10" s="13">
        <v>86.24</v>
      </c>
      <c r="G10" s="13">
        <v>614</v>
      </c>
      <c r="H10" s="13">
        <v>712</v>
      </c>
      <c r="I10" s="13">
        <v>5.42</v>
      </c>
      <c r="J10" s="13">
        <v>2961</v>
      </c>
      <c r="K10" s="13">
        <v>546</v>
      </c>
      <c r="L10" s="15">
        <f>+(I10/C10)*100</f>
        <v>6.2847866419294993</v>
      </c>
      <c r="M10" s="16">
        <f>+(I10/F10)*100</f>
        <v>6.2847866419294993</v>
      </c>
      <c r="N10" s="20" t="s">
        <v>37</v>
      </c>
    </row>
    <row r="11" spans="1:17" ht="56.25" customHeight="1" x14ac:dyDescent="0.25">
      <c r="A11" s="19" t="s">
        <v>31</v>
      </c>
      <c r="B11" s="19" t="s">
        <v>38</v>
      </c>
      <c r="C11" s="12">
        <v>100</v>
      </c>
      <c r="D11" s="12">
        <v>4</v>
      </c>
      <c r="E11" s="12">
        <v>4</v>
      </c>
      <c r="F11" s="12">
        <v>100</v>
      </c>
      <c r="G11" s="12">
        <v>4</v>
      </c>
      <c r="H11" s="12">
        <v>4</v>
      </c>
      <c r="I11" s="12">
        <v>100</v>
      </c>
      <c r="J11" s="12">
        <v>4</v>
      </c>
      <c r="K11" s="12">
        <v>4</v>
      </c>
      <c r="L11" s="21">
        <f>+(I11/C11)*100</f>
        <v>100</v>
      </c>
      <c r="M11" s="21">
        <f>+(I11/F11)*100</f>
        <v>100</v>
      </c>
      <c r="N11" s="14" t="s">
        <v>39</v>
      </c>
    </row>
    <row r="12" spans="1:17" ht="15" x14ac:dyDescent="0.25">
      <c r="A12" s="23" t="s">
        <v>49</v>
      </c>
      <c r="B12" s="23"/>
      <c r="C12" s="23"/>
      <c r="D12" s="23"/>
      <c r="E12" s="23"/>
      <c r="F12" s="23"/>
      <c r="G12" s="23"/>
      <c r="H12" s="23"/>
      <c r="I12" s="23"/>
      <c r="J12" s="23"/>
      <c r="K12" s="23"/>
      <c r="L12" s="23"/>
      <c r="M12" s="23"/>
      <c r="N12" s="23"/>
    </row>
    <row r="13" spans="1:17" ht="16.5" customHeight="1" x14ac:dyDescent="0.25">
      <c r="A13" s="22"/>
      <c r="B13" s="22"/>
      <c r="C13" s="22"/>
      <c r="D13" s="22"/>
      <c r="E13" s="22"/>
      <c r="F13" s="22"/>
    </row>
    <row r="14" spans="1:17" ht="16.5" customHeight="1" x14ac:dyDescent="0.25">
      <c r="A14" s="22"/>
      <c r="B14" s="22"/>
      <c r="C14" s="22"/>
      <c r="D14" s="22"/>
      <c r="E14" s="22"/>
      <c r="F14" s="22"/>
    </row>
    <row r="15" spans="1:17" ht="16.5" customHeight="1" x14ac:dyDescent="0.25">
      <c r="A15" s="22"/>
      <c r="B15" s="22"/>
      <c r="C15" s="22"/>
      <c r="D15" s="22"/>
      <c r="E15" s="22"/>
      <c r="F15" s="22"/>
    </row>
  </sheetData>
  <autoFilter ref="A1:N6"/>
  <mergeCells count="1">
    <mergeCell ref="A12:N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zoomScale="90" zoomScaleNormal="90" workbookViewId="0">
      <selection activeCell="D7" sqref="D7"/>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28" t="s">
        <v>47</v>
      </c>
      <c r="C2" s="28"/>
      <c r="D2" s="28"/>
      <c r="E2" s="28"/>
      <c r="F2" s="28"/>
    </row>
    <row r="3" spans="2:6" ht="23.25" thickBot="1" x14ac:dyDescent="0.3">
      <c r="B3" s="2"/>
      <c r="C3" s="2"/>
      <c r="D3" s="2"/>
      <c r="E3" s="2"/>
      <c r="F3" s="2"/>
    </row>
    <row r="4" spans="2:6" ht="15.75" x14ac:dyDescent="0.25">
      <c r="B4" s="24" t="s">
        <v>1</v>
      </c>
      <c r="C4" s="26" t="s">
        <v>2</v>
      </c>
      <c r="D4" s="26"/>
      <c r="E4" s="26"/>
      <c r="F4" s="26" t="s">
        <v>0</v>
      </c>
    </row>
    <row r="5" spans="2:6" ht="32.25" thickBot="1" x14ac:dyDescent="0.3">
      <c r="B5" s="25"/>
      <c r="C5" s="8" t="s">
        <v>3</v>
      </c>
      <c r="D5" s="8" t="s">
        <v>4</v>
      </c>
      <c r="E5" s="8" t="s">
        <v>5</v>
      </c>
      <c r="F5" s="27"/>
    </row>
    <row r="6" spans="2:6" ht="34.5" customHeight="1" x14ac:dyDescent="0.25">
      <c r="B6" s="3" t="s">
        <v>10</v>
      </c>
      <c r="C6" s="7">
        <v>2</v>
      </c>
      <c r="D6" s="7">
        <v>4</v>
      </c>
      <c r="E6" s="7"/>
      <c r="F6" s="7">
        <f t="shared" ref="F6" si="0">SUM(C6:E6)</f>
        <v>6</v>
      </c>
    </row>
    <row r="7" spans="2:6" ht="34.5" customHeight="1" x14ac:dyDescent="0.25">
      <c r="B7" s="3" t="s">
        <v>33</v>
      </c>
      <c r="C7" s="7">
        <v>1</v>
      </c>
      <c r="D7" s="7">
        <v>3</v>
      </c>
      <c r="E7" s="7"/>
      <c r="F7" s="7">
        <v>4</v>
      </c>
    </row>
    <row r="8" spans="2:6" ht="15.75" x14ac:dyDescent="0.25">
      <c r="B8" s="4" t="s">
        <v>0</v>
      </c>
      <c r="C8" s="5">
        <v>3</v>
      </c>
      <c r="D8" s="5">
        <v>7</v>
      </c>
      <c r="E8" s="5"/>
      <c r="F8" s="5">
        <v>10</v>
      </c>
    </row>
    <row r="9" spans="2:6" ht="16.5" x14ac:dyDescent="0.3">
      <c r="B9" s="1"/>
      <c r="C9" s="1"/>
      <c r="D9" s="1"/>
      <c r="E9" s="1"/>
      <c r="F9" s="1"/>
    </row>
    <row r="10" spans="2:6" ht="16.5" x14ac:dyDescent="0.3">
      <c r="B10" s="1"/>
      <c r="C10" s="1"/>
      <c r="D10" s="1"/>
      <c r="E10" s="1"/>
      <c r="F10" s="1"/>
    </row>
    <row r="11" spans="2:6" ht="22.5" x14ac:dyDescent="0.25">
      <c r="B11" s="28" t="s">
        <v>48</v>
      </c>
      <c r="C11" s="28"/>
      <c r="D11" s="28"/>
      <c r="E11" s="28"/>
      <c r="F11" s="28"/>
    </row>
    <row r="12" spans="2:6" ht="23.25" thickBot="1" x14ac:dyDescent="0.3">
      <c r="B12" s="2"/>
      <c r="C12" s="2"/>
      <c r="D12" s="2"/>
      <c r="E12" s="2"/>
      <c r="F12" s="2"/>
    </row>
    <row r="13" spans="2:6" ht="15.75" x14ac:dyDescent="0.25">
      <c r="B13" s="24" t="s">
        <v>1</v>
      </c>
      <c r="C13" s="26" t="s">
        <v>6</v>
      </c>
      <c r="D13" s="26"/>
      <c r="E13" s="26"/>
      <c r="F13" s="26" t="s">
        <v>0</v>
      </c>
    </row>
    <row r="14" spans="2:6" ht="32.25" thickBot="1" x14ac:dyDescent="0.3">
      <c r="B14" s="25"/>
      <c r="C14" s="8" t="s">
        <v>7</v>
      </c>
      <c r="D14" s="8" t="s">
        <v>8</v>
      </c>
      <c r="E14" s="8" t="s">
        <v>9</v>
      </c>
      <c r="F14" s="27"/>
    </row>
    <row r="15" spans="2:6" ht="16.5" x14ac:dyDescent="0.25">
      <c r="B15" s="3" t="s">
        <v>10</v>
      </c>
      <c r="C15" s="17">
        <v>0.33329999999999999</v>
      </c>
      <c r="D15" s="17">
        <v>0.66669999999999996</v>
      </c>
      <c r="E15" s="17"/>
      <c r="F15" s="17">
        <f t="shared" ref="F15:F16" si="1">SUM(C15:E15)</f>
        <v>1</v>
      </c>
    </row>
    <row r="16" spans="2:6" ht="33" x14ac:dyDescent="0.25">
      <c r="B16" s="3" t="s">
        <v>33</v>
      </c>
      <c r="C16" s="17">
        <v>0.25</v>
      </c>
      <c r="D16" s="17">
        <v>0.75</v>
      </c>
      <c r="E16" s="17"/>
      <c r="F16" s="17">
        <f t="shared" si="1"/>
        <v>1</v>
      </c>
    </row>
    <row r="17" spans="2:6" ht="15.75" x14ac:dyDescent="0.25">
      <c r="B17" s="4" t="s">
        <v>0</v>
      </c>
      <c r="C17" s="9">
        <f>+(C8/F8)</f>
        <v>0.3</v>
      </c>
      <c r="D17" s="9">
        <f>+(D8/F8)</f>
        <v>0.7</v>
      </c>
      <c r="E17" s="9"/>
      <c r="F17" s="9">
        <f>SUM(C17:E17)</f>
        <v>1</v>
      </c>
    </row>
    <row r="18" spans="2:6" ht="16.5" x14ac:dyDescent="0.25">
      <c r="B18" s="3"/>
    </row>
    <row r="22" spans="2:6" x14ac:dyDescent="0.25">
      <c r="F22" s="6"/>
    </row>
  </sheetData>
  <mergeCells count="8">
    <mergeCell ref="B13:B14"/>
    <mergeCell ref="C13:E13"/>
    <mergeCell ref="F13:F14"/>
    <mergeCell ref="B2:F2"/>
    <mergeCell ref="B4:B5"/>
    <mergeCell ref="C4:E4"/>
    <mergeCell ref="F4:F5"/>
    <mergeCell ref="B11:F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MICHELLE</cp:lastModifiedBy>
  <dcterms:created xsi:type="dcterms:W3CDTF">2016-04-18T16:28:59Z</dcterms:created>
  <dcterms:modified xsi:type="dcterms:W3CDTF">2021-08-31T16:34:37Z</dcterms:modified>
</cp:coreProperties>
</file>