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Respaldo\Evaluación\2024\Página de Evaluación\4° trimestre 2023\Informe de metas\"/>
    </mc:Choice>
  </mc:AlternateContent>
  <xr:revisionPtr revIDLastSave="0" documentId="8_{C03EE0F2-0B57-41D8-A8CC-A30C3AD94E1E}" xr6:coauthVersionLast="47" xr6:coauthVersionMax="47" xr10:uidLastSave="{00000000-0000-0000-0000-000000000000}"/>
  <bookViews>
    <workbookView xWindow="-120" yWindow="-120" windowWidth="20640" windowHeight="11040" xr2:uid="{24732525-8FAB-42ED-8B07-C43A2440B7AB}"/>
  </bookViews>
  <sheets>
    <sheet name="Hoja1" sheetId="1" r:id="rId1"/>
    <sheet name="Hoja2" sheetId="2" r:id="rId2"/>
  </sheets>
  <definedNames>
    <definedName name="_xlnm._FilterDatabase" localSheetId="0" hidden="1">Hoja1!$A$1:$Q$71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6" i="1" l="1"/>
  <c r="K66" i="1"/>
  <c r="O66" i="1" l="1"/>
  <c r="O63" i="1"/>
  <c r="N63" i="1"/>
  <c r="K50" i="1" l="1"/>
  <c r="O50" i="1" s="1"/>
  <c r="O49" i="1"/>
  <c r="O59" i="1"/>
  <c r="O62" i="1"/>
  <c r="H62" i="1"/>
  <c r="N6" i="1"/>
  <c r="O56" i="1"/>
  <c r="O55" i="1"/>
  <c r="O54" i="1"/>
  <c r="Q54" i="1" s="1"/>
  <c r="O53" i="1"/>
  <c r="N62" i="1"/>
  <c r="O61" i="1"/>
  <c r="N61" i="1"/>
  <c r="O60" i="1"/>
  <c r="N60" i="1"/>
  <c r="O57" i="1"/>
  <c r="O15" i="1"/>
  <c r="N15" i="1"/>
  <c r="N33" i="1"/>
  <c r="O33" i="1"/>
  <c r="D12" i="2" l="1"/>
  <c r="F12" i="2"/>
  <c r="E12" i="2"/>
  <c r="O52" i="1"/>
  <c r="O51" i="1"/>
  <c r="N55" i="1"/>
  <c r="N49" i="1"/>
  <c r="O43" i="1"/>
  <c r="N43" i="1"/>
  <c r="G8" i="2"/>
  <c r="E21" i="2" s="1"/>
  <c r="G6" i="2"/>
  <c r="E19" i="2" s="1"/>
  <c r="N7" i="1"/>
  <c r="O71" i="1"/>
  <c r="N71" i="1"/>
  <c r="O70" i="1"/>
  <c r="N70" i="1"/>
  <c r="O69" i="1"/>
  <c r="N69" i="1"/>
  <c r="O68" i="1"/>
  <c r="N68" i="1"/>
  <c r="O67" i="1"/>
  <c r="N67" i="1"/>
  <c r="N66" i="1"/>
  <c r="O65" i="1"/>
  <c r="N65" i="1"/>
  <c r="O64" i="1"/>
  <c r="N64" i="1"/>
  <c r="N59" i="1"/>
  <c r="O58" i="1"/>
  <c r="N58" i="1"/>
  <c r="N57" i="1"/>
  <c r="N53" i="1"/>
  <c r="N52" i="1"/>
  <c r="N51" i="1"/>
  <c r="N50" i="1"/>
  <c r="O48" i="1"/>
  <c r="N48" i="1"/>
  <c r="O47" i="1"/>
  <c r="N47" i="1"/>
  <c r="O46" i="1"/>
  <c r="N46" i="1"/>
  <c r="O45" i="1"/>
  <c r="N45" i="1"/>
  <c r="O44" i="1"/>
  <c r="N44" i="1"/>
  <c r="N42" i="1"/>
  <c r="O41" i="1"/>
  <c r="N41" i="1"/>
  <c r="N40" i="1"/>
  <c r="O39" i="1"/>
  <c r="N39" i="1"/>
  <c r="O38" i="1"/>
  <c r="N38" i="1"/>
  <c r="N37" i="1"/>
  <c r="O36" i="1"/>
  <c r="N36" i="1"/>
  <c r="N35" i="1"/>
  <c r="O34" i="1"/>
  <c r="N34" i="1"/>
  <c r="N28" i="1"/>
  <c r="N26" i="1"/>
  <c r="O32" i="1"/>
  <c r="N32" i="1"/>
  <c r="O31" i="1"/>
  <c r="N31" i="1"/>
  <c r="O30" i="1"/>
  <c r="N30" i="1"/>
  <c r="O29" i="1"/>
  <c r="N29" i="1"/>
  <c r="O28" i="1"/>
  <c r="O27" i="1"/>
  <c r="N27" i="1"/>
  <c r="O26" i="1"/>
  <c r="O18" i="1"/>
  <c r="N18" i="1"/>
  <c r="O17" i="1"/>
  <c r="N17" i="1"/>
  <c r="O16" i="1"/>
  <c r="N16" i="1"/>
  <c r="N21" i="1"/>
  <c r="O20" i="1"/>
  <c r="N20" i="1"/>
  <c r="O19" i="1"/>
  <c r="N19" i="1"/>
  <c r="D21" i="2" l="1"/>
  <c r="F21" i="2"/>
  <c r="D19" i="2"/>
  <c r="F19" i="2"/>
  <c r="G19" i="2"/>
  <c r="G21" i="2" l="1"/>
  <c r="O14" i="1"/>
  <c r="N14" i="1"/>
  <c r="O13" i="1"/>
  <c r="N13" i="1"/>
  <c r="N12" i="1"/>
  <c r="O12" i="1"/>
  <c r="O11" i="1"/>
  <c r="N11" i="1"/>
  <c r="N10" i="1"/>
  <c r="O10" i="1"/>
  <c r="O9" i="1"/>
  <c r="N9" i="1"/>
  <c r="O8" i="1"/>
  <c r="N8" i="1"/>
  <c r="O7" i="1"/>
  <c r="O6" i="1"/>
  <c r="O5" i="1"/>
  <c r="N5" i="1"/>
  <c r="O4" i="1"/>
  <c r="N4" i="1"/>
  <c r="N3" i="1"/>
  <c r="O3" i="1"/>
  <c r="O2" i="1"/>
  <c r="N2" i="1"/>
  <c r="O22" i="1" l="1"/>
  <c r="N22" i="1"/>
  <c r="G9" i="2" l="1"/>
  <c r="D22" i="2" s="1"/>
  <c r="G10" i="2"/>
  <c r="D23" i="2" s="1"/>
  <c r="G11" i="2"/>
  <c r="D24" i="2" s="1"/>
  <c r="G7" i="2"/>
  <c r="D20" i="2" s="1"/>
  <c r="G12" i="2" l="1"/>
  <c r="N25" i="1"/>
  <c r="O23" i="1"/>
  <c r="O24" i="1"/>
  <c r="O25" i="1"/>
  <c r="N23" i="1"/>
  <c r="N24" i="1"/>
  <c r="N54" i="1"/>
  <c r="N56" i="1"/>
  <c r="F25" i="2" l="1"/>
  <c r="E25" i="2"/>
  <c r="D25" i="2"/>
  <c r="F24" i="2"/>
  <c r="E24" i="2"/>
  <c r="E20" i="2"/>
  <c r="G25" i="2" l="1"/>
  <c r="F23" i="2"/>
  <c r="E23" i="2"/>
  <c r="G23" i="2" s="1"/>
  <c r="F22" i="2"/>
  <c r="E22" i="2"/>
  <c r="F20" i="2"/>
  <c r="G24" i="2"/>
  <c r="G20" i="2" l="1"/>
  <c r="G22" i="2"/>
</calcChain>
</file>

<file path=xl/sharedStrings.xml><?xml version="1.0" encoding="utf-8"?>
<sst xmlns="http://schemas.openxmlformats.org/spreadsheetml/2006/main" count="395" uniqueCount="183">
  <si>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</si>
  <si>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</si>
  <si>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</si>
  <si>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</si>
  <si>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</si>
  <si>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</si>
  <si>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</si>
  <si>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</si>
  <si>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</si>
  <si>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</si>
  <si>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</si>
  <si>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</si>
  <si>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</si>
  <si>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</si>
  <si>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Programa presupuestario (Modalidad y nombre)</t>
  </si>
  <si>
    <t>Indicadores por tipo de  cumplimiento de la meta</t>
  </si>
  <si>
    <t>Total</t>
  </si>
  <si>
    <t>Indicadores menores al 80%</t>
  </si>
  <si>
    <t>Indicadores entre 80% y 115%</t>
  </si>
  <si>
    <t>Indicadores mayores al 115%</t>
  </si>
  <si>
    <t>Indicadores por % de  cumplimiento de la meta</t>
  </si>
  <si>
    <t>% Indicadores menores al 80%</t>
  </si>
  <si>
    <t>% Indicadores entre 80% y 115%</t>
  </si>
  <si>
    <t>% Indicadores mayores al 115%</t>
  </si>
  <si>
    <t xml:space="preserve">Periodicidad
</t>
  </si>
  <si>
    <t>F-003 - Programas nacionales estratégicos de ciencia, tecnología y vinculación con el sector social, público y privado</t>
  </si>
  <si>
    <t>Porcentaje propuestas de solicitud de apoyo con evaluación</t>
  </si>
  <si>
    <t xml:space="preserve">Porcentaje de proyectos formalizados </t>
  </si>
  <si>
    <t xml:space="preserve">Porcentaje de proyectos (solicitudes) aprobados </t>
  </si>
  <si>
    <t>Porcentaje de convocatorias emitidas</t>
  </si>
  <si>
    <t>P-001 - Diseño y evaluación de políticas en ciencia, tecnología e innovación</t>
  </si>
  <si>
    <t>Porcentaje de actividades de monitoreo de ASM realizadas</t>
  </si>
  <si>
    <t>S-190 - Becas de posgrado y apoyos a la calidad</t>
  </si>
  <si>
    <t>Porcentaje de becas o apoyos formalizadas</t>
  </si>
  <si>
    <t>Porcentaje de convocatorias publicadas</t>
  </si>
  <si>
    <t>Porcentaje de solicitudes de beca o apoyo que cumplieron con los requisitos de elegibilidad para ser persona beneficiada del programa.</t>
  </si>
  <si>
    <t xml:space="preserve">Porcentaje de estímulos económicos de la modalidad Investigador Nacional Nivel III  e Investigadores Eméritos con respecto al total de miembros del SNI entregados </t>
  </si>
  <si>
    <t xml:space="preserve">Porcentaje de estímulos económicos de la modalidad Investigador Nacional Nivel I con respecto al total de miembros del SNI entregados </t>
  </si>
  <si>
    <t xml:space="preserve">Porcentaje de estímulos económicos de la modalidad Investigador Nacional Nivel II con respecto al total de miembros del SNI entregados </t>
  </si>
  <si>
    <t>Porcentaje del presupuesto ejercido acumulado trimestralmente en la operación del programa.</t>
  </si>
  <si>
    <t>Porcentaje de estímulos económicos de la modalidad Candidato a Investigador Nacional con respecto al total de miembros del SNI entregados</t>
  </si>
  <si>
    <t>S-191 - Sistema Nacional de Investigadores</t>
  </si>
  <si>
    <t>E-003 - Investigación científica, desarrollo e innovación</t>
  </si>
  <si>
    <t>Proporción de Posgrados de calidad</t>
  </si>
  <si>
    <t>Anual</t>
  </si>
  <si>
    <t xml:space="preserve">Causa: El numerador y denominador son iguales, dado que el PNPC dejó de operar en 2022. Ahora se considera el Sistema Nacional de Posgrados. </t>
  </si>
  <si>
    <t xml:space="preserve">Nivel
</t>
  </si>
  <si>
    <t>Componente</t>
  </si>
  <si>
    <t>Porcentaje de proyectos interinstitucionales generados</t>
  </si>
  <si>
    <t xml:space="preserve">causa: El avance reportado se encuentra ligeramente por debajo de la meta debido a que son datos preliminares de los Centros Públicos. </t>
  </si>
  <si>
    <t>Proporción de publicaciones arbitradas por investigador de los Centros de Investigación CONACYT</t>
  </si>
  <si>
    <t>Tasa de variación del número de contratos o convenios firmados vigentes realizados</t>
  </si>
  <si>
    <t xml:space="preserve">Causa: La meta se superó debido a que desde el Sistema Nacional de Centros Públicos se están implementando nuevas estrategias de articulación y coordinación que han dado como resultado nuevas colaboraciones con los distintos actores del sector HCTI. </t>
  </si>
  <si>
    <t>Actividad</t>
  </si>
  <si>
    <t>Eficiencia terminal de alumnos por cohorte</t>
  </si>
  <si>
    <t xml:space="preserve">Causa: El avance reportado se encuentra por debajo de la meta debido a que son datos preliminares reportados por los Centros Públicos. </t>
  </si>
  <si>
    <t>Porcentaje de Proyectos finalizados en tiempo y forma</t>
  </si>
  <si>
    <t>Tasa de variación de solicitudes de ingreso (incluye FIDERH)</t>
  </si>
  <si>
    <t>Porcentaje de estudiantes inscritos en alguna especialidad, maestría o doctorado pertenecientes al Programa Nacional de Posgrados de Calidad (PNPC) que ofrecen los Centros Públicos de Investigación (CPI CONACYT)</t>
  </si>
  <si>
    <t>Propósito</t>
  </si>
  <si>
    <t>Tasa de variación de Actividades de divulgación y difusión de la ciencia</t>
  </si>
  <si>
    <t>Razón de participación en actividades de divulgación</t>
  </si>
  <si>
    <t>Proporción de recursos para la investigación</t>
  </si>
  <si>
    <t>Porcentaje de alumnos de los Centros Públicos de Investigación CONACYT apoyados</t>
  </si>
  <si>
    <t>Fin</t>
  </si>
  <si>
    <t>Proporción de la Población Económicamente Activa  (PEA) de México dedicada a actividades de investigación y desarrollo</t>
  </si>
  <si>
    <t xml:space="preserve">Brecha de asignación de apoyos a las Humanidades, la Ciencia , la Tecnología y la Innovación en las Entidades Federativas.    </t>
  </si>
  <si>
    <t>Porcentaje de actores nacionales que desarrollaron sus capacidades orientadas a la atención de problemas prioritarios</t>
  </si>
  <si>
    <t>Porcentaje de proyectos de actividades generales de Ciencia, Tecnología e Innovación y acceso al conocimiento apoyados</t>
  </si>
  <si>
    <t>Semestral</t>
  </si>
  <si>
    <t>Porcentaje de proyectos evaluados favorablemente</t>
  </si>
  <si>
    <t>Porcentaje de proyectos de infraestructura apoyados</t>
  </si>
  <si>
    <t>Porcentaje de proyectos por encargo de Estado apoyados</t>
  </si>
  <si>
    <t>Porcentaje de proyectos para atender emergencias nacionales apoyados</t>
  </si>
  <si>
    <t>Trimestral</t>
  </si>
  <si>
    <t xml:space="preserve">	K-010 - Proyectos de infraestructura social de ciencia y tecnología</t>
  </si>
  <si>
    <t>Porcentaje de Programas y Proyectos de Inversión autorizados en cartera de inversión</t>
  </si>
  <si>
    <t>Causa: Se planteó la meta de que solo se autorizaran 3 PPI en el Sistema de Cartera de Inversión, sin embargo, 13 recibieron evaluación favorable de la SHCP, (cuentan con folio 2023) dictaminándolos como VIGENTES, en gran medida se debió a que INECOL 91Q está laborando con un contrato para el Tren Maya, y requieren mayor equipamiento que el planteado en un inicio del año por lo que registraron solicitudes.
Efecto: Los Centros que tienen autorizada cartera de inversión podrán operar el siguiente ejercicio con mayor facilidad, derivado de la obtención de estas autorizaciones.</t>
  </si>
  <si>
    <t xml:space="preserve">Porcentaje de proyectos de infraestructura de los Centros Públicos de Investigación del Consejo Nacional de Ciencia y Tecnología (CONACYT) construidos y/o equipados </t>
  </si>
  <si>
    <t>Causa: Solo 1 de los Centros logro iniciar la obra, ya que fueron los únicos a los que pudieron asignarle recursos para ejercer la Cartera de inversión propuesta, los demás Centros no contaron con recursos.</t>
  </si>
  <si>
    <t>Porcentaje de Proyectos de Inversión sometidos a evaluación</t>
  </si>
  <si>
    <t>Causa: Se registraron 13 proyectos de Inversión con evaluación por parte de la SHCP favorable (vigente).</t>
  </si>
  <si>
    <t>Gasto en Investigación Científica y Desarrollo Experimental (GIDE) ejecutado por la Instituciones de Educación Superior (IES) respecto al Producto Interno Bruto (PIB)</t>
  </si>
  <si>
    <t>Causa: De acuerdo con los datos estimados del GIDE IES para 2023, este disminuye en 2.07% a lo estimado y reportado para 2022. Por otro lado, el PIB base 2018 a precios corrientes, reportado por el INEGI con datos al tercer trimestre de 2023 incrementó en 11.07% a lo reportado en 2022. Por lo tanto, la meta para 2023 del indicador se reduce de 0.15 a 0.13.  Nota: en 2023 el INEGI cambio de año base (de 2013 a 2018).</t>
  </si>
  <si>
    <t xml:space="preserve">Porcentaje de Centros Públicos de Investigación del Consejo Nacional de Ciencia y Tecnología construidos o equipados.  </t>
  </si>
  <si>
    <t>Causa: 5 de los 26 Centros lograron concretar el proceso del registro de cartera de inversión y que a los mismos se les asignó recurso para tal fin, lo cual se cumplió en el ejercicio presupuestal mencionado, por lo que de esta forma se superó la meta propuesta, anexo tabla del Reporte Transversal de Ciencia y Tecnología (en el cual aparece el presupuesto modificado de los CPI a Diciembre, en el cual se observa que 90E, 90O, 90Q,91Q Y 9ZW tienen presupuesto autorizado en el programa K010 y clave de cartera autorizada), se debe en gran medida a que este año los Centros contaban con recursos propios para ejercer y a que se atendieron necesidades apremiante
Efecto: Se atendieron necesidades apremiantes de los Centros, por lo que se aligera la presión de algunos por contar con equipo o instrumentos básicos para su operación.</t>
  </si>
  <si>
    <t xml:space="preserve">Porcentaje de CPI que presentan Documento de Planeación </t>
  </si>
  <si>
    <t>Causa: Los 26 Centros fueron considerados en el documento de Planeación de este ejercicio.</t>
  </si>
  <si>
    <t>Porcentaje de Programas y Proyectos de Inversión registrados en cartera de inversión</t>
  </si>
  <si>
    <t>Causa: La meta del indicador de desempeño fue cumplida.
Efecto: El presente ejercicio se evaluaron 13 proyectos de inversión, los cuales 13 cuentan con el registro y seguimiento de la evaluación en el módulo del SCI en la plataforma del MSSN de la SHCP.</t>
  </si>
  <si>
    <t>Porcentaje de Matrices de Indicadores para Resultados (MIR) de los programas presupuestarios de CONACYT con recomendaciones internas y externas incorporadas</t>
  </si>
  <si>
    <t>Causa: En 2023, los Programas presupuestarios que incorporaron recomendaciones internas y/o externas fueron el S190 Becas de posgrado y apoyos a la calidad y el F003 Programas nacionales estratégicos de ciencia, tecnología y vinculación con el sector social, público y privado.</t>
  </si>
  <si>
    <t xml:space="preserve"> Índice de mejora del ISED de los Pp presupuestarios del CONACyT</t>
  </si>
  <si>
    <t>Causa: El promedio del desempeño de los Programas presupuestarios del Conahcyt, para 2023, disminuyó un punto respecto del año anterior. De las cuatro dimensiones que conforman el ISeD, la dimensión de seguimiento es la que presenta variaciones en comparación con lo obtenido en 2022.</t>
  </si>
  <si>
    <t>Porcentaje de contratos de evaluaciones externas mandatadas en el Programa Anual de Evaluación (PAE) a los programas presupuestarios del CONACYT formalizados</t>
  </si>
  <si>
    <t xml:space="preserve">Causa: En 2023 no se realizaron evaluaciones externas a los Programas presupuestarios del Conahcyt, por lo que no se formalizó contrato alguno. </t>
  </si>
  <si>
    <t>Porcentaje de asesorías proporcionadas a las unidades responsables para la mejora de la MIR de los programas presupuestarios del CONACYT</t>
  </si>
  <si>
    <t>Causa: Los Programas presupuestarios que recibieron asesorías por parte del personal de la Dirección de Planeación y Evaluación para la mejora de la MIR fueron: E003 Investigación científica, desarrollo e innovación, F003 Programas nacionales estratégicos de ciencia, tecnología y vinculación con el sector social, público y privado, S190 Becas de posgrado y apoyos a la calidad y S191 Sistema Nacional de Investigadores.</t>
  </si>
  <si>
    <t>Porcentaje de informes finales de evaluaciones externas entregados</t>
  </si>
  <si>
    <t xml:space="preserve">Causa: En 2023 no se realizaron evaluaciones externas a los Programas presupuestarios del Conahcyt, por lo que no se cuenta con informes finales. </t>
  </si>
  <si>
    <t xml:space="preserve">Causa: La diferencia en el numerador entre lo esperado y alcanzado se debe a que se registró una baja en los apoyos de algunos programas, lo cual provoca una concentración en de los apoyos en algunas entidades como la Ciudad de México. Se espera que al Cierre de Cuenta Pública 2023 se normalice la tendencia, ya que actualmente existen programas que están cerrando sus procesos. </t>
  </si>
  <si>
    <t xml:space="preserve">Tasa de Variación de días invertidos en el proceso de recopilación, procesamiento e integración del Informe de Actividades y de Autoevaluación del Consejo Nacional de Ciencia y Tecnología </t>
  </si>
  <si>
    <t xml:space="preserve">Causa: En el segundo semestre de 2023 se dedicó un menor número de días entre la integración y publicación del Informe de Actividades y del Informe de Autoevaluación generados en este periodo. </t>
  </si>
  <si>
    <t>Porcentaje de ASM reportados en SSAS respecto del total de ASM vigentes</t>
  </si>
  <si>
    <t>Causa: La propuesta de ASM derivados de la evaluación de diseño del Pp F003, se encuentra en proceso de validación técnica por parte de la UED de SHCP, de conformidad con el oficio número 419/UED/C11/2023/0051 de la Coordinación de Evaluación de los Resultados de los Programas presupuestarios de dicha Unidad. Actualmente, la meta es 0 dado que aún no concluye el periodo de suscripción de ASM. En consecuencia, no hay ASM vigentes a los que se les brinde monitoreo al día de hoy. La meta se ajustará, una vez que la UED de SHCP valide la propuesta de ASM y estos se suscriban en el SSAS de CONEVAL en abril de 2024, de conformidad con lo dispuesto en el Mecanismo de Seguimiento a los ASM.</t>
  </si>
  <si>
    <t xml:space="preserve">Consultas promedio por días del Informe de Actividades y del Informe de Autoevaluación del Consejo Nacional de Ciencia y Tecnología </t>
  </si>
  <si>
    <t>Causa: El número de consultas fue mayor a lo esperado. Si bien el Informe de Autoevaluación ha estado publicado por más tiempo, el Informe de Actividades enero-marzo de 2023 cuenta con un mayor número de consultas, estas se pueden deber al interés por parte de comunidad científica y el público en general derivado de la publicación de la Ley General en materia de Humanidades, Ciencias, Tecnologías e Innovación publicada en mayo de 2023.</t>
  </si>
  <si>
    <t>Causa: Al 31 de diciembre de 2023, se apoyaron 59 actores nacionales que desarrollaron sus capacidades orientadas a la atención de problemas prioritarios, de 60 instituciones que se tenía proyectado apoyar, 58 en la modalidad de encargo de estado y 1 en la modalidad de emergencias nacionales, de un total de 278 actores nacionales (instituciones RENIECYT) apoyadas en el año. 
Efecto: Se cumplió con el 98% de la meta modificada.</t>
  </si>
  <si>
    <t>Causa: En el año 2022 concluyeron su vigencia 564 proyectos, de los cuales, derivado de la revisión de sus Informes Financieros, se emitieron 407 Oficios de Opinión Financiera Aprobatoria, de 450 proyectos con evaluación favorablemente que se estimaron en la meta ajustada durante 2023.
Efecto: Se alcanzo el 90% de la meta ajustada.</t>
  </si>
  <si>
    <t>Causa: En el segundo semestre de 2023 se apoyaron 684 proyectos de la modalidad de actividades generales de Ciencia, Tecnología e Innovación de 685 proyectados
Efecto: Se cumplió con el 100% de la meta modificada.</t>
  </si>
  <si>
    <t xml:space="preserve">Causa: En el segundo semestre de 2023 se apoyó 1 proyecto de la modalidad de infraestructura, mismo que se había estimado. 
Efecto: Se cumplió con el 100% de la meta modificada. </t>
  </si>
  <si>
    <t xml:space="preserve">Causa: Durante el segundo semestre de 2023 se apoyaron 23 proyectos de la modalidad por encargo de Estado de 24 proyectados. 
Efecto: Se cumplió con el 96% de la meta modificada. </t>
  </si>
  <si>
    <t>Causa: En el segundo semestre de 2023 no se apoyaron proyectos para atender emergencias nacionales, asimismo, no se tenían programados proyectos en esta modalidad.
Efecto: Se cumplió con el 100% de la meta modificada.</t>
  </si>
  <si>
    <t>Causa: En el cuarto trimestre de 2023 se aprobaron 4 propuestas de solicitud de apoyo con evaluación positiva por el Comité Técnico y de Administración del programa.
Efecto: Se cumplió con el 100% de la meta modificada.</t>
  </si>
  <si>
    <t>Causa: En 2023, se aprobaron 756 proyectos por el Comité Técnico y de Administración (CTA) del Programa, de 755 que se tenían considerado aprobar, de los cuales, se formalizaron 31 proyectos durante el cuarto trimestre de 2023.
Efecto: Se cumplió con el 100% de la meta modificada.</t>
  </si>
  <si>
    <t>Causa: En el cuarto trimestre de 2023 se aprobaron 4 propuestas por el Comité Técnico y de Administración del programa.
Efecto: Se cumplió con el 100% de la meta modificada.</t>
  </si>
  <si>
    <t>Causa: Durante el cuarto trimestre de 2023 se emitieron 3 convocatorias de 2 proyectadas, debido a que durante el mes de diciembre se emitió la CONVOCATORIA ECOS NORD 2023 CONAHCYT-ANUIES-ECOS NORD Francia México, la cual no se tenía contemplada.
Efecto: Se rebaso la meta programada para el trimestre.</t>
  </si>
  <si>
    <t>Porcentaje de Becas Nuevas de Consolidación</t>
  </si>
  <si>
    <t xml:space="preserve">Causa: La diferencia que existe entre la meta ajustada y la alcanzada obedece a que se recibió un mayor número de solicitudes, sin embargo, algunos aspirantes no concluyeron el proceso de solicitud. Adicionalmente, es importante señalar que para el caso de este indicador se solicitó un cambio de frecuencia en la medición del mismo, motivo por el cual, dicho cambio se realizó después de capturar el ajuste de metas durante el tercer trimestre de 2023 debido a ello, una vez que se modificó la frecuencia de medición, no se encontraba habilitado el apartado de ¿Metas Ciclo Presupuestario en Curso¿ para su registro. Se informa que el ajuste de metas, había quedado de la siguiente manera: Meta ajustada: 82.03; Numerador: 2,461; Denominador: 3,000.
 </t>
  </si>
  <si>
    <t xml:space="preserve">Porcentaje de cobertura del Programa Becas de posgrado y apoyos a la calidad. </t>
  </si>
  <si>
    <t>Causa: La diferencia que existe entre la meta ajustada y la meta alcanzada, obedece a que se recibió un menor número de solicitudes durante el ejercicio fiscal 2023, adicionalmente, algunos aspirantes no concluyeron el proceso de solicitud, motivo por el cual, se realizaron menos ministraciones de las esperadas.</t>
  </si>
  <si>
    <t>Proporción de la Población Económicamente Activa (PEA) de México dedicada a actividades de investigación y desarrollo</t>
  </si>
  <si>
    <t>Causa: El aumento en la meta del indicador, se debe a que la PEA del séptimo mes del año fue de 61 millones de personas de 15 años y más, lo que representó una tasa de participación de 60.6%  representando un incremento respecto al segundo trimestre de 2023, ya que en dicho periodo se ubicó en 60.2 millones de personas (60.2%). De la PEA, 59.2 millones de personas estuvieron ocupadas, dato por encima de los 58.5 millones del trimestre abril-junio.</t>
  </si>
  <si>
    <t>Porcentaje de Apoyos Complementarios otorgados por el Programa</t>
  </si>
  <si>
    <t xml:space="preserve">Causa: La diferencia que existe entre la meta ajustada y la alcanzada obedece a que se algunos aspirantes no concluyeron el proceso de solicitud. </t>
  </si>
  <si>
    <t>Causa: La diferencia que existe entre la meta ajustada y la alcanzada obedece a que se algunos aspirantes no concluyeron el proceso de solicitud. Adicionalmente, es importante señalar que para el caso de este indicador se solicitó un cambio de frecuencia en la medición del mismo, motivo por el cual, dicho cambio se realizó después de capturar el ajuste de metas durante el tercer trimestre de 2023 debido a ello, una vez que se modificó la frecuencia de medición, no se encontraba habilitado el apartado de ¿Metas Ciclo Presupuestario en Curso¿ para su registro. Se informa que el ajuste de metas, había quedado de la siguiente manera: Meta ajustada: 100; Numerador: 27; Denominador: 27</t>
  </si>
  <si>
    <t>Porcentaje de estudiantes que concluyeron sus estudios de especialidad</t>
  </si>
  <si>
    <t xml:space="preserve">Causa: La diferencia que existe entre la meta ajustada y la meta alcanzada, obedece a que algunos aspirantes se dieron de baja durante el periodo de su beca. </t>
  </si>
  <si>
    <t>Porcentaje de Becas Nuevas de Formación en CPI-Conacyt</t>
  </si>
  <si>
    <t>Porcentaje de Becas Nuevas de Inclusión</t>
  </si>
  <si>
    <t>Causa: La diferencia que existe entre la meta ajustada y la alcanzada obedece a que se algunos aspirantes no concluyeron el proceso de solicitud. Adicionalmente, es importante señalar que para el caso de este indicador se solicitó un cambio de frecuencia en la medición del mismo, motivo por el cual, dicho cambio se realizó después de capturar el ajuste de metas durante el tercer trimestre de 2023, debido a ello, una vez que se modificó la frecuencia de medición, no se encontraba habilitado el apartado de ¿Metas Ciclo Presupuestario en Curso¿ para su registro. Se informa que el ajuste de metas, había quedado de la siguiente manera: Meta ajustada: 85.30; Numerador: 1,491; Denominador: 1,748</t>
  </si>
  <si>
    <t>Porcentaje de estudiantes que concluyeron una estancia posdoctoral</t>
  </si>
  <si>
    <t>Causa: Si bien la meta se encuentra en 100%, la diferencia que existe entre los numeradores y los denominadores, obedece a que se esperaba que los investigadores solicitaran la ampliación de su beca mediante un convenio.</t>
  </si>
  <si>
    <t>Porcentaje de estudiantes que concluyeron sus estudios de maestría</t>
  </si>
  <si>
    <t>Porcentaje de estudiantes que concluyeron sus estudios de doctorado</t>
  </si>
  <si>
    <t xml:space="preserve">Trimestral </t>
  </si>
  <si>
    <t>Causa: La diferencia que existe entre la meta ajustada y la alcanzada, obedece a que se recibieron un mayor número de solicitudes a lo estimado.</t>
  </si>
  <si>
    <t>Causa: Se cumplió la meta.</t>
  </si>
  <si>
    <t>Causa: La diferencia que existe entre la meta ajustada y la meta alcanzada obedece a que se recibieron un mayor número de solicitudes en las diversas modalidades de beca, sin embargo, algunos aspirantes no concluyeron el proceso de solicitud.</t>
  </si>
  <si>
    <t>Porcentaje de Nuevas Becas de Posgrado.</t>
  </si>
  <si>
    <t>Causa: La diferencia que existe entre la meta ajustada y la meta alcanzada obedece a que se recibió un menor número de solicitudes de becas de posgrado, además de que algunos aspirantes no concluyeron el proceso de solicitud.</t>
  </si>
  <si>
    <t xml:space="preserve">Actividad </t>
  </si>
  <si>
    <t>Porcentaje de dictámenes elaborados respecto del total de solicitudes recibidas</t>
  </si>
  <si>
    <t>Causa: La diferencia que existe entre el numerador y el denominador de la meta esperada y la alcanzada, obedece a que se recibió un número menor de solicitudes a las proyectadas.</t>
  </si>
  <si>
    <t>Porcentaje de dictámenes rectificados durante la reconsideración.</t>
  </si>
  <si>
    <t>Causa: La cifra del numerador es un dato preliminar, dado que las solicitudes de reconsideración aún se encuentran en proceso de evaluación. La información final, se reportara en el periodo de Cierre de Cuenta Pública.</t>
  </si>
  <si>
    <t>Tasa de variación de investigadores nacionales vigentes</t>
  </si>
  <si>
    <t>Causa: Las cifras presentadas en el numerador se consideran preliminares, dado que el padrón de beneficiarios, se encuentra en proceso de elaboración, debido a que se siguen evaluando las solicitudes de reconsideración. La información final, se reportara en el periodo de Cierre de Cuenta Pública.</t>
  </si>
  <si>
    <t>Porcentaje de miembros vigentes en el Sistema Nacional de Investigadores que logran renovar su permanencia sobre el total que lo solicita.</t>
  </si>
  <si>
    <t>Tasa de variación de los artículos científicos publicados en revistas indizadas a nivel mundial</t>
  </si>
  <si>
    <t>Causa: Debido a que en los último años el número de artículos publicados había ido incrementando, se esperaba que el indicador se mantuviera en la misma tendencia; sin embargo, la cifra fue menor.</t>
  </si>
  <si>
    <t>Promedio de citas por artículo publicado en revistas indizadas por investigadores mexicanos.</t>
  </si>
  <si>
    <t xml:space="preserve">Causa: El promedio de citas en el quinquenio fue menor de lo esperado, esto se debe a la actualización continua la base de datos de InCites de Clarivate, la cual depende de información de la Colección principal de Web of Science, por lo que, entre un periodo de consulta y otro, la información puede variar.  </t>
  </si>
  <si>
    <t>Tasa de artículos científicos publicados por cada millón de habitantes.</t>
  </si>
  <si>
    <t>Porcentaje de cobertura del Sistema Nacional de Investigadores</t>
  </si>
  <si>
    <t>Causa: Las cifras tanto del numerador como del denominador son datos preliminares, debido a que el padrón de beneficiarios se encuentra en proceso de elaboración dado que las solicitudes de reconsideración se encuentran en evaluación , adicionalmente, la información relacionada a los pagos, se encuentra en conciliación. La información final, se reportara en el periodo de Cierre de Cuenta Pública.</t>
  </si>
  <si>
    <t>Porcentaje de investigadores de Nivel III y Eméritos que cuentan con ayudantes de investigación</t>
  </si>
  <si>
    <t>Causa: Las cifras tanto del numerador como del denominador son datos preliminares, dado que el padrón de beneficiarios del Pp. S191 se encuentra en proceso de integración. La información final, se reportara en el periodo de Cierre de Cuenta Pública.</t>
  </si>
  <si>
    <t>Causa: Las diferencias observadas obedecen a que, un mayor número de investigadoras e investigadoras en nivel candidato, cumplieron con los requisitos reglamentarios para la entrega del apoyo económico. En ese sentido,  el número de apoyos económicos otorgados es mayor a lo estimado.</t>
  </si>
  <si>
    <t>Causa: Las diferencias observadas obedecen a que, un mayor número de investigadoras e investigadoras en nivel I, cumplieron con los requisitos reglamentarios para la entrega del apoyo económico. En ese sentido,  el número de apoyos económicos otorgados es mayor a lo estimado.</t>
  </si>
  <si>
    <t>Causa: Las diferencias observadas obedecen a que, un mayor número de investigadoras e investigadoras en nivel II, cumplieron con los requisitos reglamentarios para la entrega del apoyo económico. En ese sentido,  el número de apoyos económicos otorgados es mayor a lo estimado.</t>
  </si>
  <si>
    <t>Causa: Las diferencias observadas obedecen a que, un mayor número de investigadoras e investigadoras en nivel III y Eméritos, cumplieron con los requisitos reglamentarios para la entrega del apoyo económico. En ese sentido,  el número de apoyos económicos otorgados es mayor a lo estimado.</t>
  </si>
  <si>
    <t>Causa: Se cumplió la meta</t>
  </si>
  <si>
    <t xml:space="preserve">Causa: El valor reportado es menor a la meta, sin embargo, los datos reportados por los Centros Públicos son preliminares. </t>
  </si>
  <si>
    <t xml:space="preserve">Causa: Con la entrada en vigor de la nueva Ley en HCTI y la eliminación de colegiaturas en los programas de posgrado en los Centros Públicos, se incrementó el número de solicitudes de ingreso. </t>
  </si>
  <si>
    <t>Causa: Con la nueva política de que ahora los programas de posgrado de los Centros Públicos son gratruitos, incrementó el número de estudiantes inscritos en los programas de posgrado.</t>
  </si>
  <si>
    <t xml:space="preserve">Causa: La meta se superó debido a que los CP han implementado nuevas estrategias de difusión y divulgación del conocimiento, así como del quehacer de los mismos dirigidas al público en general. </t>
  </si>
  <si>
    <t xml:space="preserve">Causa: La meta se superó debido a que se han implementado nuevas estrategias de difusión y divulgación del quehacer de los Centros Públicos, lo que implica Talleres, Conferencias, seminarios, congresos, Foros, visitas guiadas, entre otras actividades. </t>
  </si>
  <si>
    <t xml:space="preserve">Causa: Los valores reportados por los Centros Públicos son cifras preliminares. </t>
  </si>
  <si>
    <t xml:space="preserve">Causa: Si bien la meta no se ha alcanzado, los datos reportados por parte de los Centros Públicos son preliminares. </t>
  </si>
  <si>
    <t>Causa: El aumento en la meta del indicador, se debe a que la PEA del séptimo mes del año fue de 61 millones de personas de 15 años y más, lo que representó una tasa de participación de 60.6%  representando un incremento respecto al segundo trimestre de 2023, ya que en dicho periodo se ubicó en 60.2 millones de personas (60.2%).  De la PEA, 59.2 millones de personas estuvieron ocupadas, dato por encima de los 58.5 millones del trimestre abril-junio.</t>
  </si>
  <si>
    <t>Causa: El valor reportado se encuentra ligeramente por debajo de la meta programada debido a que son datos preliminares de los Centros Públicos. Además, con la nueva Ley en HCTI, ahora se pretende que más allá de publicar en revistas publicadas, las investigaciones se relacionen con temas nacionales prioritarios estratégicos.</t>
  </si>
  <si>
    <t xml:space="preserve">Causa: La diferencia en el numerador entre lo esperado y alcanzado se debe a que se registró una baja en los apoyos de algunos programas, lo cual provoca una concentración en los apoyos en algunas entidades como la Ciudad de México. Se espera que al Cierre de Cuenta Pública 2023 se normalice la tendencia, ya que actualmente existen programas que están cerrando sus procesos. </t>
  </si>
  <si>
    <t>Cuadro 1: Cumplimiento de las metas al cuarto trimestre de 2023 de los Indicadores de las MIR del CONACYT</t>
  </si>
  <si>
    <t>Cuadro 2: Porcentaje de Cumplimiento de las metas al cuarto trimestre de 2023 de los Indicadores de las MIR del CONACYT</t>
  </si>
  <si>
    <t xml:space="preserve">Causa: El número de artículos publicados fue menos de lo estimado, esto se debe a las variación entre un periodo de consulta y otro, ya que la  base de datos de InCites de Clarivate se actualiza continuamente. </t>
  </si>
  <si>
    <t xml:space="preserve">El inidcador presentó un incrementp de 51.63 puntos porcentuales respecto de los planeado, esto se debe a que los datos reportados corresponden al mes de julio de 2023, periodo del año en el que </t>
  </si>
  <si>
    <r>
      <t xml:space="preserve">E003: </t>
    </r>
    <r>
      <rPr>
        <sz val="10"/>
        <color rgb="FF000000"/>
        <rFont val="Verdana"/>
        <family val="2"/>
      </rPr>
      <t>Investigación científica, desarrollo e innovación</t>
    </r>
  </si>
  <si>
    <r>
      <t>F003</t>
    </r>
    <r>
      <rPr>
        <sz val="10"/>
        <color rgb="FF000000"/>
        <rFont val="Verdana"/>
        <family val="2"/>
      </rPr>
      <t>: Programas nacionales estratégicos de ciencia, tecnología y vinculación con el sector social, público y privado.</t>
    </r>
  </si>
  <si>
    <r>
      <t xml:space="preserve">K010: </t>
    </r>
    <r>
      <rPr>
        <sz val="10"/>
        <color rgb="FF000000"/>
        <rFont val="Verdana"/>
        <family val="2"/>
      </rPr>
      <t>Proyectos de infraestructura social de ciencia y tecnología</t>
    </r>
  </si>
  <si>
    <r>
      <t>P001:</t>
    </r>
    <r>
      <rPr>
        <sz val="10"/>
        <color rgb="FF000000"/>
        <rFont val="Verdana"/>
        <family val="2"/>
      </rPr>
      <t xml:space="preserve"> Diseño y evaluación de políticas en ciencia, tecnología e innovación</t>
    </r>
  </si>
  <si>
    <r>
      <t>S190</t>
    </r>
    <r>
      <rPr>
        <sz val="10"/>
        <color rgb="FF000000"/>
        <rFont val="Verdana"/>
        <family val="2"/>
      </rPr>
      <t>: Becas de posgrado y otras modalidades de apoyo a la calidad</t>
    </r>
  </si>
  <si>
    <r>
      <t>S191</t>
    </r>
    <r>
      <rPr>
        <sz val="10"/>
        <color rgb="FF000000"/>
        <rFont val="Verdana"/>
        <family val="2"/>
      </rPr>
      <t>: Sistema Nacional de Investigadores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</si>
</sst>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Montserrat"/>
    </font>
    <font>
      <b/>
      <sz val="10"/>
      <color theme="0"/>
      <name val="Montserrat"/>
    </font>
    <font>
      <sz val="11"/>
      <color theme="1"/>
      <name val="Calibri"/>
      <family val="2"/>
      <scheme val="minor"/>
    </font>
    <font>
      <sz val="11"/>
      <color theme="1"/>
      <name val="Arial Narrow"/>
      <family val="2"/>
    </font>
    <font>
      <sz val="10"/>
      <color theme="1"/>
      <name val="Montserrat"/>
    </font>
    <font>
      <sz val="10"/>
      <color theme="1"/>
      <name val="Calibri"/>
      <family val="2"/>
      <scheme val="minor"/>
    </font>
    <font>
      <sz val="10"/>
      <name val="Montserrat"/>
    </font>
    <font>
      <sz val="10"/>
      <color theme="1"/>
      <name val="Monserrat"/>
    </font>
    <font>
      <b/>
      <sz val="10"/>
      <color theme="1"/>
      <name val="Verdana"/>
      <family val="2"/>
    </font>
    <font>
      <b/>
      <sz val="9"/>
      <color theme="0"/>
      <name val="Verdana"/>
      <family val="2"/>
    </font>
    <font>
      <b/>
      <sz val="9"/>
      <color theme="1"/>
      <name val="Verdana"/>
      <family val="2"/>
    </font>
    <font>
      <sz val="9"/>
      <color theme="1"/>
      <name val="Verdana"/>
      <family val="2"/>
    </font>
    <font>
      <sz val="10"/>
      <color theme="1"/>
      <name val="Verdana"/>
      <family val="2"/>
    </font>
    <font>
      <b/>
      <sz val="10"/>
      <color rgb="FF000000"/>
      <name val="Verdana"/>
      <family val="2"/>
    </font>
    <font>
      <sz val="10"/>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00"/>
        <bgColor indexed="64"/>
      </patternFill>
    </fill>
    <fill>
      <patternFill patternType="solid">
        <fgColor rgb="FFFFFFFF"/>
        <bgColor indexed="64"/>
      </patternFill>
    </fill>
  </fills>
  <borders count="6">
    <border>
      <left/>
      <right/>
      <top/>
      <bottom/>
      <diagonal/>
    </border>
    <border>
      <left/>
      <right/>
      <top style="thin">
        <color auto="1"/>
      </top>
      <bottom style="thin">
        <color auto="1"/>
      </bottom>
      <diagonal/>
    </border>
    <border>
      <left/>
      <right/>
      <top style="thin">
        <color rgb="FF1F5045"/>
      </top>
      <bottom style="thin">
        <color rgb="FF1F5045"/>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9" fontId="3" fillId="0" borderId="0" applyFont="0" applyFill="0" applyBorder="0" applyAlignment="0" applyProtection="0"/>
  </cellStyleXfs>
  <cellXfs count="43">
    <xf numFmtId="0" fontId="0" fillId="0" borderId="0" xfId="0"/>
    <xf numFmtId="0" fontId="4" fillId="2" borderId="0" xfId="0" applyFont="1" applyFill="1"/>
    <xf numFmtId="0" fontId="5" fillId="2" borderId="0" xfId="0" applyFont="1" applyFill="1" applyAlignment="1">
      <alignment horizontal="left" vertical="center" wrapText="1"/>
    </xf>
    <xf numFmtId="0" fontId="5" fillId="0" borderId="0" xfId="0" applyFont="1"/>
    <xf numFmtId="4" fontId="0" fillId="0" borderId="0" xfId="0" applyNumberFormat="1"/>
    <xf numFmtId="0" fontId="1" fillId="0" borderId="0" xfId="0" applyFont="1"/>
    <xf numFmtId="0" fontId="0" fillId="0" borderId="0" xfId="0" applyAlignment="1">
      <alignment wrapText="1"/>
    </xf>
    <xf numFmtId="0" fontId="2" fillId="3" borderId="4" xfId="0"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0" fontId="5"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center" vertical="center"/>
    </xf>
    <xf numFmtId="4" fontId="5" fillId="0" borderId="5" xfId="0" applyNumberFormat="1" applyFont="1" applyBorder="1" applyAlignment="1">
      <alignment horizontal="center" vertical="center"/>
    </xf>
    <xf numFmtId="0" fontId="6" fillId="0" borderId="5" xfId="0" applyFont="1" applyBorder="1" applyAlignment="1">
      <alignment wrapText="1"/>
    </xf>
    <xf numFmtId="0" fontId="5" fillId="0" borderId="5" xfId="0" applyFont="1" applyBorder="1" applyAlignment="1">
      <alignment horizontal="center" vertical="center"/>
    </xf>
    <xf numFmtId="0" fontId="8" fillId="0" borderId="5" xfId="0" applyFont="1" applyBorder="1" applyAlignment="1">
      <alignment horizontal="center" vertical="center"/>
    </xf>
    <xf numFmtId="4" fontId="7" fillId="0" borderId="5" xfId="0" applyNumberFormat="1" applyFont="1" applyBorder="1" applyAlignment="1">
      <alignment horizontal="center" vertical="center"/>
    </xf>
    <xf numFmtId="0" fontId="5" fillId="4" borderId="5" xfId="0" applyFont="1" applyFill="1" applyBorder="1" applyAlignment="1">
      <alignmen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4"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xf>
    <xf numFmtId="0" fontId="0" fillId="0" borderId="0" xfId="0" applyFill="1"/>
    <xf numFmtId="0" fontId="9" fillId="2" borderId="0" xfId="0" applyFont="1" applyFill="1" applyAlignment="1">
      <alignment horizontal="center" vertical="center" wrapText="1"/>
    </xf>
    <xf numFmtId="0" fontId="9" fillId="2" borderId="0" xfId="0" applyFont="1" applyFill="1" applyAlignment="1">
      <alignment horizontal="center" vertical="center" wrapText="1"/>
    </xf>
    <xf numFmtId="0" fontId="10" fillId="3"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2" fillId="0" borderId="0" xfId="0" applyFont="1" applyAlignment="1">
      <alignment horizontal="center" vertical="center" wrapText="1"/>
    </xf>
    <xf numFmtId="0" fontId="12" fillId="2" borderId="0" xfId="0" applyFont="1" applyFill="1" applyAlignment="1">
      <alignment horizontal="center" vertical="center"/>
    </xf>
    <xf numFmtId="0" fontId="9" fillId="2" borderId="2" xfId="0" applyFont="1" applyFill="1" applyBorder="1"/>
    <xf numFmtId="0" fontId="9" fillId="2" borderId="2" xfId="0" applyFont="1" applyFill="1" applyBorder="1" applyAlignment="1">
      <alignment horizontal="center"/>
    </xf>
    <xf numFmtId="0" fontId="13" fillId="2" borderId="0" xfId="0" applyFont="1" applyFill="1"/>
    <xf numFmtId="9" fontId="12" fillId="2" borderId="0" xfId="1" applyFont="1" applyFill="1" applyAlignment="1">
      <alignment horizontal="center" vertical="center"/>
    </xf>
    <xf numFmtId="0" fontId="11" fillId="2" borderId="1" xfId="0" applyFont="1" applyFill="1" applyBorder="1"/>
    <xf numFmtId="9" fontId="11" fillId="2" borderId="1" xfId="1" applyFont="1" applyFill="1" applyBorder="1" applyAlignment="1">
      <alignment horizontal="center"/>
    </xf>
    <xf numFmtId="0" fontId="14" fillId="5" borderId="0" xfId="0" applyFont="1" applyFill="1" applyAlignment="1">
      <alignment vertical="center" wrapText="1"/>
    </xf>
  </cellXfs>
  <cellStyles count="2">
    <cellStyle name="Normal" xfId="0" builtinId="0"/>
    <cellStyle name="Porcentaje" xfId="1" builtinId="5"/>
  </cellStyles>
  <dxfs count="0"/>
  <tableStyles count="0" defaultTableStyle="TableStyleMedium2" defaultPivotStyle="PivotStyleLight16"/>
  <colors>
    <mruColors>
      <color rgb="FFFF99FF"/>
      <color rgb="FF1F5045"/>
      <color rgb="FF31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2DF6B-C9D9-4127-B14A-A227D5B55C9D}">
  <sheetPr filterMode="1"/>
  <dimension ref="A1:Q71"/>
  <sheetViews>
    <sheetView tabSelected="1" zoomScale="80" zoomScaleNormal="80" zoomScaleSheetLayoutView="80" workbookViewId="0">
      <pane xSplit="2" ySplit="1" topLeftCell="C57" activePane="bottomRight" state="frozen"/>
      <selection pane="topRight" activeCell="C1" sqref="C1"/>
      <selection pane="bottomLeft" activeCell="A2" sqref="A2"/>
      <selection pane="bottomRight" activeCell="G72" sqref="G72:N73"/>
    </sheetView>
  </sheetViews>
  <sheetFormatPr baseColWidth="10" defaultRowHeight="89.25" customHeight="1"/>
  <cols>
    <col min="1" max="1" width="20" customWidth="1"/>
    <col min="2" max="2" width="29.7109375" customWidth="1"/>
    <col min="3" max="3" width="12.42578125" customWidth="1"/>
    <col min="4" max="4" width="14.5703125" customWidth="1"/>
    <col min="5" max="5" width="11.5703125" customWidth="1"/>
    <col min="6" max="6" width="19.5703125" customWidth="1"/>
    <col min="7" max="7" width="21" customWidth="1"/>
    <col min="8" max="8" width="11.5703125" customWidth="1"/>
    <col min="9" max="9" width="19.7109375" customWidth="1"/>
    <col min="10" max="10" width="20.5703125" customWidth="1"/>
    <col min="11" max="11" width="14.140625" customWidth="1"/>
    <col min="12" max="13" width="20" style="4" customWidth="1"/>
    <col min="14" max="14" width="16" customWidth="1"/>
    <col min="15" max="15" width="16.42578125" customWidth="1"/>
    <col min="16" max="16" width="45" customWidth="1"/>
    <col min="17" max="17" width="26.42578125" customWidth="1"/>
  </cols>
  <sheetData>
    <row r="1" spans="1:17" ht="75">
      <c r="A1" s="7" t="s">
        <v>0</v>
      </c>
      <c r="B1" s="7" t="s">
        <v>1</v>
      </c>
      <c r="C1" s="7" t="s">
        <v>24</v>
      </c>
      <c r="D1" s="7" t="s">
        <v>46</v>
      </c>
      <c r="E1" s="7" t="s">
        <v>2</v>
      </c>
      <c r="F1" s="8" t="s">
        <v>3</v>
      </c>
      <c r="G1" s="8" t="s">
        <v>4</v>
      </c>
      <c r="H1" s="7" t="s">
        <v>5</v>
      </c>
      <c r="I1" s="8" t="s">
        <v>6</v>
      </c>
      <c r="J1" s="8" t="s">
        <v>7</v>
      </c>
      <c r="K1" s="7" t="s">
        <v>8</v>
      </c>
      <c r="L1" s="9" t="s">
        <v>9</v>
      </c>
      <c r="M1" s="9" t="s">
        <v>10</v>
      </c>
      <c r="N1" s="7" t="s">
        <v>11</v>
      </c>
      <c r="O1" s="7" t="s">
        <v>12</v>
      </c>
      <c r="P1" s="7" t="s">
        <v>13</v>
      </c>
    </row>
    <row r="2" spans="1:17" ht="165" hidden="1">
      <c r="A2" s="13" t="s">
        <v>42</v>
      </c>
      <c r="B2" s="10" t="s">
        <v>65</v>
      </c>
      <c r="C2" s="11" t="s">
        <v>44</v>
      </c>
      <c r="D2" s="11" t="s">
        <v>64</v>
      </c>
      <c r="E2" s="12">
        <v>1.57</v>
      </c>
      <c r="F2" s="12">
        <v>90000</v>
      </c>
      <c r="G2" s="12">
        <v>51400000</v>
      </c>
      <c r="H2" s="12">
        <v>139.77000000000001</v>
      </c>
      <c r="I2" s="12">
        <v>8479133</v>
      </c>
      <c r="J2" s="12">
        <v>60667031</v>
      </c>
      <c r="K2" s="12">
        <v>211.94</v>
      </c>
      <c r="L2" s="12">
        <v>13034312</v>
      </c>
      <c r="M2" s="12">
        <v>61499512</v>
      </c>
      <c r="N2" s="12">
        <f>(K2/E2)*100</f>
        <v>13499.363057324839</v>
      </c>
      <c r="O2" s="12">
        <f>(K2/H2)*100</f>
        <v>151.63482864706302</v>
      </c>
      <c r="P2" s="13" t="s">
        <v>170</v>
      </c>
      <c r="Q2" t="s">
        <v>176</v>
      </c>
    </row>
    <row r="3" spans="1:17" ht="135" hidden="1">
      <c r="A3" s="13" t="s">
        <v>42</v>
      </c>
      <c r="B3" s="10" t="s">
        <v>58</v>
      </c>
      <c r="C3" s="11" t="s">
        <v>44</v>
      </c>
      <c r="D3" s="11" t="s">
        <v>59</v>
      </c>
      <c r="E3" s="12">
        <v>95.12</v>
      </c>
      <c r="F3" s="12">
        <v>4857</v>
      </c>
      <c r="G3" s="12">
        <v>5106</v>
      </c>
      <c r="H3" s="12">
        <v>88.29</v>
      </c>
      <c r="I3" s="12">
        <v>5042</v>
      </c>
      <c r="J3" s="12">
        <v>5711</v>
      </c>
      <c r="K3" s="12">
        <v>97.41</v>
      </c>
      <c r="L3" s="12">
        <v>4293</v>
      </c>
      <c r="M3" s="12">
        <v>4407</v>
      </c>
      <c r="N3" s="12">
        <f>(K3/E3)*100</f>
        <v>102.40748528174936</v>
      </c>
      <c r="O3" s="12">
        <f>(K3/H3)*100</f>
        <v>110.32959565069656</v>
      </c>
      <c r="P3" s="13" t="s">
        <v>165</v>
      </c>
    </row>
    <row r="4" spans="1:17" s="6" customFormat="1" ht="60" hidden="1">
      <c r="A4" s="13" t="s">
        <v>42</v>
      </c>
      <c r="B4" s="10" t="s">
        <v>43</v>
      </c>
      <c r="C4" s="11" t="s">
        <v>44</v>
      </c>
      <c r="D4" s="14" t="s">
        <v>47</v>
      </c>
      <c r="E4" s="12">
        <v>0.95</v>
      </c>
      <c r="F4" s="12">
        <v>159</v>
      </c>
      <c r="G4" s="12">
        <v>167</v>
      </c>
      <c r="H4" s="12">
        <v>0.8</v>
      </c>
      <c r="I4" s="12">
        <v>201</v>
      </c>
      <c r="J4" s="12">
        <v>245</v>
      </c>
      <c r="K4" s="12">
        <v>1</v>
      </c>
      <c r="L4" s="12">
        <v>126</v>
      </c>
      <c r="M4" s="12">
        <v>126</v>
      </c>
      <c r="N4" s="12">
        <f>(K4/E4)*100</f>
        <v>105.26315789473684</v>
      </c>
      <c r="O4" s="12">
        <f>(K4/H4)*100</f>
        <v>125</v>
      </c>
      <c r="P4" s="13" t="s">
        <v>45</v>
      </c>
    </row>
    <row r="5" spans="1:17" ht="60" hidden="1">
      <c r="A5" s="13" t="s">
        <v>42</v>
      </c>
      <c r="B5" s="10" t="s">
        <v>48</v>
      </c>
      <c r="C5" s="11" t="s">
        <v>44</v>
      </c>
      <c r="D5" s="15" t="s">
        <v>47</v>
      </c>
      <c r="E5" s="12">
        <v>42.76</v>
      </c>
      <c r="F5" s="12">
        <v>1046</v>
      </c>
      <c r="G5" s="12">
        <v>2446</v>
      </c>
      <c r="H5" s="12">
        <v>45.83</v>
      </c>
      <c r="I5" s="12">
        <v>999</v>
      </c>
      <c r="J5" s="12">
        <v>2180</v>
      </c>
      <c r="K5" s="12">
        <v>42.37</v>
      </c>
      <c r="L5" s="12">
        <v>814</v>
      </c>
      <c r="M5" s="12">
        <v>1921</v>
      </c>
      <c r="N5" s="12">
        <f>(K5/E5)*100</f>
        <v>99.087932647333957</v>
      </c>
      <c r="O5" s="12">
        <f>(K5/H5)*100</f>
        <v>92.450360026183716</v>
      </c>
      <c r="P5" s="13" t="s">
        <v>49</v>
      </c>
    </row>
    <row r="6" spans="1:17" ht="120" hidden="1">
      <c r="A6" s="13" t="s">
        <v>42</v>
      </c>
      <c r="B6" s="10" t="s">
        <v>50</v>
      </c>
      <c r="C6" s="11" t="s">
        <v>44</v>
      </c>
      <c r="D6" s="15" t="s">
        <v>47</v>
      </c>
      <c r="E6" s="12">
        <v>1.85</v>
      </c>
      <c r="F6" s="12">
        <v>4511</v>
      </c>
      <c r="G6" s="12">
        <v>2433</v>
      </c>
      <c r="H6" s="12">
        <v>1.9</v>
      </c>
      <c r="I6" s="12">
        <v>4393</v>
      </c>
      <c r="J6" s="12">
        <v>2354</v>
      </c>
      <c r="K6" s="12">
        <v>1.66</v>
      </c>
      <c r="L6" s="12">
        <v>3137</v>
      </c>
      <c r="M6" s="12">
        <v>1880</v>
      </c>
      <c r="N6" s="12">
        <f>(K6/E6)*100</f>
        <v>89.729729729729726</v>
      </c>
      <c r="O6" s="12">
        <f>(K6/H6)*100</f>
        <v>87.368421052631589</v>
      </c>
      <c r="P6" s="13" t="s">
        <v>171</v>
      </c>
    </row>
    <row r="7" spans="1:17" ht="90" hidden="1">
      <c r="A7" s="13" t="s">
        <v>42</v>
      </c>
      <c r="B7" s="10" t="s">
        <v>51</v>
      </c>
      <c r="C7" s="11" t="s">
        <v>44</v>
      </c>
      <c r="D7" s="15" t="s">
        <v>47</v>
      </c>
      <c r="E7" s="12">
        <v>0.3</v>
      </c>
      <c r="F7" s="12">
        <v>1991</v>
      </c>
      <c r="G7" s="12">
        <v>1985</v>
      </c>
      <c r="H7" s="12">
        <v>-8.18</v>
      </c>
      <c r="I7" s="12">
        <v>1829</v>
      </c>
      <c r="J7" s="12">
        <v>1992</v>
      </c>
      <c r="K7" s="12">
        <v>6.46</v>
      </c>
      <c r="L7" s="12">
        <v>1598</v>
      </c>
      <c r="M7" s="12">
        <v>1501</v>
      </c>
      <c r="N7" s="16">
        <f>+((L7/M7)/(F7/G7))*100</f>
        <v>106.14152761376894</v>
      </c>
      <c r="O7" s="16">
        <f>+((L7/M7)/(I7/J7))*100</f>
        <v>115.95025587097211</v>
      </c>
      <c r="P7" s="13" t="s">
        <v>52</v>
      </c>
    </row>
    <row r="8" spans="1:17" ht="75" hidden="1">
      <c r="A8" s="13" t="s">
        <v>42</v>
      </c>
      <c r="B8" s="10" t="s">
        <v>60</v>
      </c>
      <c r="C8" s="11" t="s">
        <v>44</v>
      </c>
      <c r="D8" s="15" t="s">
        <v>47</v>
      </c>
      <c r="E8" s="12">
        <v>-7.68</v>
      </c>
      <c r="F8" s="12">
        <v>23345</v>
      </c>
      <c r="G8" s="12">
        <v>25288</v>
      </c>
      <c r="H8" s="12">
        <v>15.45</v>
      </c>
      <c r="I8" s="12">
        <v>28217</v>
      </c>
      <c r="J8" s="12">
        <v>24441</v>
      </c>
      <c r="K8" s="12">
        <v>20.02</v>
      </c>
      <c r="L8" s="12">
        <v>28792</v>
      </c>
      <c r="M8" s="12">
        <v>23990</v>
      </c>
      <c r="N8" s="16">
        <f>+((L8/M8)/(F8/G8))*100</f>
        <v>130.00563899554422</v>
      </c>
      <c r="O8" s="16">
        <f>+((L8/M8)/(I8/J8))*100</f>
        <v>103.95603784243247</v>
      </c>
      <c r="P8" s="13" t="s">
        <v>166</v>
      </c>
    </row>
    <row r="9" spans="1:17" ht="60" hidden="1">
      <c r="A9" s="13" t="s">
        <v>42</v>
      </c>
      <c r="B9" s="10" t="s">
        <v>54</v>
      </c>
      <c r="C9" s="11" t="s">
        <v>44</v>
      </c>
      <c r="D9" s="15" t="s">
        <v>53</v>
      </c>
      <c r="E9" s="12">
        <v>64.59</v>
      </c>
      <c r="F9" s="12">
        <v>1780</v>
      </c>
      <c r="G9" s="12">
        <v>2756</v>
      </c>
      <c r="H9" s="12">
        <v>57.27</v>
      </c>
      <c r="I9" s="12">
        <v>1623</v>
      </c>
      <c r="J9" s="12">
        <v>2834</v>
      </c>
      <c r="K9" s="12">
        <v>48.65</v>
      </c>
      <c r="L9" s="12">
        <v>993</v>
      </c>
      <c r="M9" s="12">
        <v>2041</v>
      </c>
      <c r="N9" s="12">
        <f>(K9/E9)*100</f>
        <v>75.321257160551156</v>
      </c>
      <c r="O9" s="12">
        <f>(K9/H9)*100</f>
        <v>84.948489610616377</v>
      </c>
      <c r="P9" s="13" t="s">
        <v>55</v>
      </c>
    </row>
    <row r="10" spans="1:17" ht="60" hidden="1">
      <c r="A10" s="13" t="s">
        <v>42</v>
      </c>
      <c r="B10" s="10" t="s">
        <v>56</v>
      </c>
      <c r="C10" s="11" t="s">
        <v>44</v>
      </c>
      <c r="D10" s="15" t="s">
        <v>53</v>
      </c>
      <c r="E10" s="12">
        <v>41.38</v>
      </c>
      <c r="F10" s="12">
        <v>1907</v>
      </c>
      <c r="G10" s="12">
        <v>4608</v>
      </c>
      <c r="H10" s="12">
        <v>36.520000000000003</v>
      </c>
      <c r="I10" s="12">
        <v>775</v>
      </c>
      <c r="J10" s="12">
        <v>2122</v>
      </c>
      <c r="K10" s="12">
        <v>30.6</v>
      </c>
      <c r="L10" s="12">
        <v>596</v>
      </c>
      <c r="M10" s="12">
        <v>1948</v>
      </c>
      <c r="N10" s="12">
        <f>(K10/E10)*100</f>
        <v>73.948767520541324</v>
      </c>
      <c r="O10" s="12">
        <f>(K10/H10)*100</f>
        <v>83.789704271631976</v>
      </c>
      <c r="P10" s="13" t="s">
        <v>163</v>
      </c>
    </row>
    <row r="11" spans="1:17" ht="75" hidden="1">
      <c r="A11" s="13" t="s">
        <v>42</v>
      </c>
      <c r="B11" s="10" t="s">
        <v>57</v>
      </c>
      <c r="C11" s="11" t="s">
        <v>44</v>
      </c>
      <c r="D11" s="15" t="s">
        <v>53</v>
      </c>
      <c r="E11" s="12">
        <v>-6.66</v>
      </c>
      <c r="F11" s="12">
        <v>5047</v>
      </c>
      <c r="G11" s="12">
        <v>5047</v>
      </c>
      <c r="H11" s="12">
        <v>-4.6900000000000004</v>
      </c>
      <c r="I11" s="12">
        <v>4774</v>
      </c>
      <c r="J11" s="12">
        <v>5009</v>
      </c>
      <c r="K11" s="12">
        <v>16</v>
      </c>
      <c r="L11" s="12">
        <v>3234</v>
      </c>
      <c r="M11" s="12">
        <v>2788</v>
      </c>
      <c r="N11" s="16">
        <f>+((L11/M11)/(F11/G11))*100</f>
        <v>115.99713055954088</v>
      </c>
      <c r="O11" s="16">
        <f>+((L11/M11)/(I11/J11))*100</f>
        <v>121.70708566668209</v>
      </c>
      <c r="P11" s="13" t="s">
        <v>164</v>
      </c>
    </row>
    <row r="12" spans="1:17" ht="90" hidden="1">
      <c r="A12" s="13" t="s">
        <v>42</v>
      </c>
      <c r="B12" s="10" t="s">
        <v>61</v>
      </c>
      <c r="C12" s="11" t="s">
        <v>44</v>
      </c>
      <c r="D12" s="15" t="s">
        <v>53</v>
      </c>
      <c r="E12" s="12">
        <v>3.87</v>
      </c>
      <c r="F12" s="12">
        <v>19224</v>
      </c>
      <c r="G12" s="12">
        <v>4969</v>
      </c>
      <c r="H12" s="12">
        <v>5</v>
      </c>
      <c r="I12" s="12">
        <v>23422</v>
      </c>
      <c r="J12" s="12">
        <v>4698</v>
      </c>
      <c r="K12" s="12">
        <v>7.67</v>
      </c>
      <c r="L12" s="12">
        <v>28090</v>
      </c>
      <c r="M12" s="12">
        <v>3660</v>
      </c>
      <c r="N12" s="12">
        <f>(K12/E12)*100</f>
        <v>198.19121447028422</v>
      </c>
      <c r="O12" s="12">
        <f>(K12/H12)*100</f>
        <v>153.4</v>
      </c>
      <c r="P12" s="13" t="s">
        <v>167</v>
      </c>
    </row>
    <row r="13" spans="1:17" ht="60" hidden="1">
      <c r="A13" s="13" t="s">
        <v>42</v>
      </c>
      <c r="B13" s="10" t="s">
        <v>62</v>
      </c>
      <c r="C13" s="11" t="s">
        <v>44</v>
      </c>
      <c r="D13" s="15" t="s">
        <v>53</v>
      </c>
      <c r="E13" s="12">
        <v>0.28000000000000003</v>
      </c>
      <c r="F13" s="12">
        <v>538916485.89999998</v>
      </c>
      <c r="G13" s="12">
        <v>1898533456.8299999</v>
      </c>
      <c r="H13" s="12">
        <v>0.28000000000000003</v>
      </c>
      <c r="I13" s="12">
        <v>339904998.17000002</v>
      </c>
      <c r="J13" s="12">
        <v>2134256451.2</v>
      </c>
      <c r="K13" s="12">
        <v>0.1</v>
      </c>
      <c r="L13" s="12">
        <v>227032504.87</v>
      </c>
      <c r="M13" s="12">
        <v>2137934498.3800001</v>
      </c>
      <c r="N13" s="12">
        <f>(K13/E13)*100</f>
        <v>35.714285714285715</v>
      </c>
      <c r="O13" s="12">
        <f>(K13/H13)*100</f>
        <v>35.714285714285715</v>
      </c>
      <c r="P13" s="13" t="s">
        <v>168</v>
      </c>
    </row>
    <row r="14" spans="1:17" ht="60" hidden="1">
      <c r="A14" s="13" t="s">
        <v>42</v>
      </c>
      <c r="B14" s="10" t="s">
        <v>63</v>
      </c>
      <c r="C14" s="11" t="s">
        <v>44</v>
      </c>
      <c r="D14" s="15" t="s">
        <v>53</v>
      </c>
      <c r="E14" s="12">
        <v>79.069999999999993</v>
      </c>
      <c r="F14" s="12">
        <v>3671</v>
      </c>
      <c r="G14" s="12">
        <v>4643</v>
      </c>
      <c r="H14" s="12">
        <v>69.7</v>
      </c>
      <c r="I14" s="12">
        <v>3216</v>
      </c>
      <c r="J14" s="12">
        <v>4616</v>
      </c>
      <c r="K14" s="12">
        <v>55.63</v>
      </c>
      <c r="L14" s="12">
        <v>2409</v>
      </c>
      <c r="M14" s="12">
        <v>4330</v>
      </c>
      <c r="N14" s="12">
        <f>(K14/E14)*100</f>
        <v>70.355381307702046</v>
      </c>
      <c r="O14" s="12">
        <f>(K14/H14)*100</f>
        <v>79.813486370157818</v>
      </c>
      <c r="P14" s="13" t="s">
        <v>169</v>
      </c>
    </row>
    <row r="15" spans="1:17" ht="135" hidden="1">
      <c r="A15" s="13" t="s">
        <v>25</v>
      </c>
      <c r="B15" s="10" t="s">
        <v>66</v>
      </c>
      <c r="C15" s="11" t="s">
        <v>44</v>
      </c>
      <c r="D15" s="15" t="s">
        <v>64</v>
      </c>
      <c r="E15" s="12">
        <v>0.51</v>
      </c>
      <c r="F15" s="12">
        <v>7.97</v>
      </c>
      <c r="G15" s="12">
        <v>15.5</v>
      </c>
      <c r="H15" s="12">
        <v>0.51</v>
      </c>
      <c r="I15" s="12">
        <v>7.93</v>
      </c>
      <c r="J15" s="12">
        <v>15.5</v>
      </c>
      <c r="K15" s="12">
        <v>0.51</v>
      </c>
      <c r="L15" s="12">
        <v>7.84</v>
      </c>
      <c r="M15" s="12">
        <v>15.5</v>
      </c>
      <c r="N15" s="16">
        <f t="shared" ref="N15" si="0">+(K15/E15)*100</f>
        <v>100</v>
      </c>
      <c r="O15" s="16">
        <f t="shared" ref="O15" si="1">+(K15/H15)*100</f>
        <v>100</v>
      </c>
      <c r="P15" s="13" t="s">
        <v>172</v>
      </c>
    </row>
    <row r="16" spans="1:17" ht="165" hidden="1">
      <c r="A16" s="13" t="s">
        <v>25</v>
      </c>
      <c r="B16" s="10" t="s">
        <v>67</v>
      </c>
      <c r="C16" s="11" t="s">
        <v>44</v>
      </c>
      <c r="D16" s="15" t="s">
        <v>59</v>
      </c>
      <c r="E16" s="12">
        <v>15.97</v>
      </c>
      <c r="F16" s="12">
        <v>42</v>
      </c>
      <c r="G16" s="12">
        <v>263</v>
      </c>
      <c r="H16" s="12">
        <v>21.58</v>
      </c>
      <c r="I16" s="12">
        <v>60</v>
      </c>
      <c r="J16" s="12">
        <v>278</v>
      </c>
      <c r="K16" s="12">
        <v>21.22</v>
      </c>
      <c r="L16" s="12">
        <v>59</v>
      </c>
      <c r="M16" s="12">
        <v>278</v>
      </c>
      <c r="N16" s="20">
        <f t="shared" ref="N16:N17" si="2">(K16/E16)*100</f>
        <v>132.87413901064497</v>
      </c>
      <c r="O16" s="16">
        <f t="shared" ref="O16:O17" si="3">(K16/H16)*100</f>
        <v>98.331788693234472</v>
      </c>
      <c r="P16" s="13" t="s">
        <v>107</v>
      </c>
    </row>
    <row r="17" spans="1:16" ht="189.75" hidden="1" customHeight="1">
      <c r="A17" s="13" t="s">
        <v>25</v>
      </c>
      <c r="B17" s="10" t="s">
        <v>70</v>
      </c>
      <c r="C17" s="11" t="s">
        <v>44</v>
      </c>
      <c r="D17" s="15" t="s">
        <v>53</v>
      </c>
      <c r="E17" s="12"/>
      <c r="F17" s="12"/>
      <c r="G17" s="12"/>
      <c r="H17" s="12">
        <v>79.790000000000006</v>
      </c>
      <c r="I17" s="12">
        <v>450</v>
      </c>
      <c r="J17" s="12">
        <v>564</v>
      </c>
      <c r="K17" s="12">
        <v>72.16</v>
      </c>
      <c r="L17" s="12">
        <v>407</v>
      </c>
      <c r="M17" s="12">
        <v>564</v>
      </c>
      <c r="N17" s="20" t="e">
        <f t="shared" si="2"/>
        <v>#DIV/0!</v>
      </c>
      <c r="O17" s="16">
        <f t="shared" si="3"/>
        <v>90.437398170196758</v>
      </c>
      <c r="P17" s="13" t="s">
        <v>108</v>
      </c>
    </row>
    <row r="18" spans="1:16" ht="105" hidden="1">
      <c r="A18" s="13" t="s">
        <v>25</v>
      </c>
      <c r="B18" s="10" t="s">
        <v>68</v>
      </c>
      <c r="C18" s="11" t="s">
        <v>69</v>
      </c>
      <c r="D18" s="15" t="s">
        <v>47</v>
      </c>
      <c r="E18" s="12">
        <v>73.569999999999993</v>
      </c>
      <c r="F18" s="12">
        <v>103</v>
      </c>
      <c r="G18" s="12">
        <v>140</v>
      </c>
      <c r="H18" s="12">
        <v>96.48</v>
      </c>
      <c r="I18" s="12">
        <v>685</v>
      </c>
      <c r="J18" s="12">
        <v>710</v>
      </c>
      <c r="K18" s="12">
        <v>96.61</v>
      </c>
      <c r="L18" s="12">
        <v>684</v>
      </c>
      <c r="M18" s="12">
        <v>708</v>
      </c>
      <c r="N18" s="20">
        <f>(K18/E18)*100</f>
        <v>131.3171129536496</v>
      </c>
      <c r="O18" s="16">
        <f>(K18/H18)*100</f>
        <v>100.13474295190711</v>
      </c>
      <c r="P18" s="13" t="s">
        <v>109</v>
      </c>
    </row>
    <row r="19" spans="1:16" ht="105" hidden="1">
      <c r="A19" s="13" t="s">
        <v>25</v>
      </c>
      <c r="B19" s="10" t="s">
        <v>71</v>
      </c>
      <c r="C19" s="11" t="s">
        <v>69</v>
      </c>
      <c r="D19" s="15" t="s">
        <v>47</v>
      </c>
      <c r="E19" s="12">
        <v>15.71</v>
      </c>
      <c r="F19" s="12">
        <v>22</v>
      </c>
      <c r="G19" s="12">
        <v>140</v>
      </c>
      <c r="H19" s="12">
        <v>0.14000000000000001</v>
      </c>
      <c r="I19" s="12">
        <v>1</v>
      </c>
      <c r="J19" s="12">
        <v>710</v>
      </c>
      <c r="K19" s="12">
        <v>0.14000000000000001</v>
      </c>
      <c r="L19" s="12">
        <v>1</v>
      </c>
      <c r="M19" s="12">
        <v>708</v>
      </c>
      <c r="N19" s="20">
        <f t="shared" ref="N19:N21" si="4">(K19/E19)*100</f>
        <v>0.89115213239974544</v>
      </c>
      <c r="O19" s="16">
        <f t="shared" ref="O19:O20" si="5">(K19/H19)*100</f>
        <v>100</v>
      </c>
      <c r="P19" s="13" t="s">
        <v>110</v>
      </c>
    </row>
    <row r="20" spans="1:16" ht="105" hidden="1">
      <c r="A20" s="13" t="s">
        <v>25</v>
      </c>
      <c r="B20" s="10" t="s">
        <v>72</v>
      </c>
      <c r="C20" s="11" t="s">
        <v>69</v>
      </c>
      <c r="D20" s="15" t="s">
        <v>47</v>
      </c>
      <c r="E20" s="12">
        <v>10</v>
      </c>
      <c r="F20" s="12">
        <v>14</v>
      </c>
      <c r="G20" s="12">
        <v>140</v>
      </c>
      <c r="H20" s="12">
        <v>3.38</v>
      </c>
      <c r="I20" s="12">
        <v>24</v>
      </c>
      <c r="J20" s="12">
        <v>710</v>
      </c>
      <c r="K20" s="12">
        <v>3.25</v>
      </c>
      <c r="L20" s="12">
        <v>23</v>
      </c>
      <c r="M20" s="12">
        <v>708</v>
      </c>
      <c r="N20" s="20">
        <f t="shared" si="4"/>
        <v>32.5</v>
      </c>
      <c r="O20" s="16">
        <f t="shared" si="5"/>
        <v>96.15384615384616</v>
      </c>
      <c r="P20" s="13" t="s">
        <v>111</v>
      </c>
    </row>
    <row r="21" spans="1:16" ht="105" hidden="1">
      <c r="A21" s="13" t="s">
        <v>25</v>
      </c>
      <c r="B21" s="10" t="s">
        <v>73</v>
      </c>
      <c r="C21" s="11" t="s">
        <v>69</v>
      </c>
      <c r="D21" s="15" t="s">
        <v>47</v>
      </c>
      <c r="E21" s="12">
        <v>0.71</v>
      </c>
      <c r="F21" s="12">
        <v>1</v>
      </c>
      <c r="G21" s="12">
        <v>140</v>
      </c>
      <c r="H21" s="12">
        <v>0</v>
      </c>
      <c r="I21" s="12">
        <v>0</v>
      </c>
      <c r="J21" s="12">
        <v>710</v>
      </c>
      <c r="K21" s="12">
        <v>0</v>
      </c>
      <c r="L21" s="12">
        <v>0</v>
      </c>
      <c r="M21" s="12">
        <v>708</v>
      </c>
      <c r="N21" s="20">
        <f t="shared" si="4"/>
        <v>0</v>
      </c>
      <c r="O21" s="16">
        <v>100</v>
      </c>
      <c r="P21" s="13" t="s">
        <v>112</v>
      </c>
    </row>
    <row r="22" spans="1:16" ht="105" hidden="1">
      <c r="A22" s="13" t="s">
        <v>25</v>
      </c>
      <c r="B22" s="10" t="s">
        <v>26</v>
      </c>
      <c r="C22" s="11" t="s">
        <v>74</v>
      </c>
      <c r="D22" s="15" t="s">
        <v>53</v>
      </c>
      <c r="E22" s="12">
        <v>100</v>
      </c>
      <c r="F22" s="12">
        <v>32</v>
      </c>
      <c r="G22" s="12">
        <v>32</v>
      </c>
      <c r="H22" s="12">
        <v>100</v>
      </c>
      <c r="I22" s="12">
        <v>4</v>
      </c>
      <c r="J22" s="12">
        <v>4</v>
      </c>
      <c r="K22" s="12">
        <v>100</v>
      </c>
      <c r="L22" s="12">
        <v>4</v>
      </c>
      <c r="M22" s="12">
        <v>4</v>
      </c>
      <c r="N22" s="20">
        <f>(K22/E22)*100</f>
        <v>100</v>
      </c>
      <c r="O22" s="16">
        <f>(K22/H22)*100</f>
        <v>100</v>
      </c>
      <c r="P22" s="17" t="s">
        <v>113</v>
      </c>
    </row>
    <row r="23" spans="1:16" ht="120" hidden="1">
      <c r="A23" s="13" t="s">
        <v>25</v>
      </c>
      <c r="B23" s="10" t="s">
        <v>27</v>
      </c>
      <c r="C23" s="11" t="s">
        <v>74</v>
      </c>
      <c r="D23" s="15" t="s">
        <v>53</v>
      </c>
      <c r="E23" s="12">
        <v>69.540000000000006</v>
      </c>
      <c r="F23" s="12">
        <v>420</v>
      </c>
      <c r="G23" s="12">
        <v>604</v>
      </c>
      <c r="H23" s="12">
        <v>4.1100000000000003</v>
      </c>
      <c r="I23" s="12">
        <v>31</v>
      </c>
      <c r="J23" s="12">
        <v>755</v>
      </c>
      <c r="K23" s="12">
        <v>4.0999999999999996</v>
      </c>
      <c r="L23" s="12">
        <v>31</v>
      </c>
      <c r="M23" s="12">
        <v>756</v>
      </c>
      <c r="N23" s="20">
        <f t="shared" ref="N23:N56" si="6">(K23/E23)*100</f>
        <v>5.8958872591314337</v>
      </c>
      <c r="O23" s="20">
        <f t="shared" ref="O23:O25" si="7">(K23/H23)*100</f>
        <v>99.756690997566892</v>
      </c>
      <c r="P23" s="13" t="s">
        <v>114</v>
      </c>
    </row>
    <row r="24" spans="1:16" ht="105" hidden="1">
      <c r="A24" s="13" t="s">
        <v>25</v>
      </c>
      <c r="B24" s="10" t="s">
        <v>28</v>
      </c>
      <c r="C24" s="11" t="s">
        <v>74</v>
      </c>
      <c r="D24" s="15" t="s">
        <v>53</v>
      </c>
      <c r="E24" s="12">
        <v>100</v>
      </c>
      <c r="F24" s="12">
        <v>32</v>
      </c>
      <c r="G24" s="12">
        <v>32</v>
      </c>
      <c r="H24" s="12">
        <v>100</v>
      </c>
      <c r="I24" s="12">
        <v>4</v>
      </c>
      <c r="J24" s="12">
        <v>4</v>
      </c>
      <c r="K24" s="12">
        <v>100</v>
      </c>
      <c r="L24" s="12">
        <v>4</v>
      </c>
      <c r="M24" s="12">
        <v>4</v>
      </c>
      <c r="N24" s="20">
        <f t="shared" si="6"/>
        <v>100</v>
      </c>
      <c r="O24" s="20">
        <f t="shared" si="7"/>
        <v>100</v>
      </c>
      <c r="P24" s="13" t="s">
        <v>115</v>
      </c>
    </row>
    <row r="25" spans="1:16" ht="120" hidden="1">
      <c r="A25" s="13" t="s">
        <v>25</v>
      </c>
      <c r="B25" s="10" t="s">
        <v>29</v>
      </c>
      <c r="C25" s="11" t="s">
        <v>74</v>
      </c>
      <c r="D25" s="15" t="s">
        <v>53</v>
      </c>
      <c r="E25" s="12">
        <v>100</v>
      </c>
      <c r="F25" s="12">
        <v>2</v>
      </c>
      <c r="G25" s="12">
        <v>2</v>
      </c>
      <c r="H25" s="12">
        <v>100</v>
      </c>
      <c r="I25" s="12">
        <v>2</v>
      </c>
      <c r="J25" s="12">
        <v>2</v>
      </c>
      <c r="K25" s="12">
        <v>150</v>
      </c>
      <c r="L25" s="12">
        <v>3</v>
      </c>
      <c r="M25" s="12">
        <v>2</v>
      </c>
      <c r="N25" s="20">
        <f>(K25/E25)*100</f>
        <v>150</v>
      </c>
      <c r="O25" s="20">
        <f t="shared" si="7"/>
        <v>150</v>
      </c>
      <c r="P25" s="13" t="s">
        <v>116</v>
      </c>
    </row>
    <row r="26" spans="1:16" ht="150" hidden="1">
      <c r="A26" s="13" t="s">
        <v>75</v>
      </c>
      <c r="B26" s="10" t="s">
        <v>82</v>
      </c>
      <c r="C26" s="11" t="s">
        <v>44</v>
      </c>
      <c r="D26" s="15" t="s">
        <v>64</v>
      </c>
      <c r="E26" s="12">
        <v>0.16</v>
      </c>
      <c r="F26" s="12"/>
      <c r="G26" s="12"/>
      <c r="H26" s="12">
        <v>0.14000000000000001</v>
      </c>
      <c r="I26" s="12"/>
      <c r="J26" s="12"/>
      <c r="K26" s="12">
        <v>0.13</v>
      </c>
      <c r="L26" s="12"/>
      <c r="M26" s="12"/>
      <c r="N26" s="16">
        <f t="shared" ref="N26:N32" si="8">+(K26/E26)*100</f>
        <v>81.25</v>
      </c>
      <c r="O26" s="16">
        <f t="shared" ref="O26:O32" si="9">+(K26/H26)*100</f>
        <v>92.857142857142847</v>
      </c>
      <c r="P26" s="13" t="s">
        <v>83</v>
      </c>
    </row>
    <row r="27" spans="1:16" ht="315" hidden="1">
      <c r="A27" s="13" t="s">
        <v>75</v>
      </c>
      <c r="B27" s="10" t="s">
        <v>84</v>
      </c>
      <c r="C27" s="11" t="s">
        <v>44</v>
      </c>
      <c r="D27" s="15" t="s">
        <v>59</v>
      </c>
      <c r="E27" s="12">
        <v>7.69</v>
      </c>
      <c r="F27" s="12">
        <v>2</v>
      </c>
      <c r="G27" s="12">
        <v>26</v>
      </c>
      <c r="H27" s="12">
        <v>7.69</v>
      </c>
      <c r="I27" s="12">
        <v>2</v>
      </c>
      <c r="J27" s="12">
        <v>26</v>
      </c>
      <c r="K27" s="12">
        <v>19.23</v>
      </c>
      <c r="L27" s="12">
        <v>5</v>
      </c>
      <c r="M27" s="12">
        <v>26</v>
      </c>
      <c r="N27" s="16">
        <f t="shared" si="8"/>
        <v>250.06501950585175</v>
      </c>
      <c r="O27" s="16">
        <f t="shared" si="9"/>
        <v>250.06501950585175</v>
      </c>
      <c r="P27" s="13" t="s">
        <v>85</v>
      </c>
    </row>
    <row r="28" spans="1:16" ht="90" hidden="1">
      <c r="A28" s="13" t="s">
        <v>75</v>
      </c>
      <c r="B28" s="10" t="s">
        <v>78</v>
      </c>
      <c r="C28" s="11" t="s">
        <v>44</v>
      </c>
      <c r="D28" s="15" t="s">
        <v>47</v>
      </c>
      <c r="E28" s="12">
        <v>7.69</v>
      </c>
      <c r="F28" s="12">
        <v>2</v>
      </c>
      <c r="G28" s="12">
        <v>26</v>
      </c>
      <c r="H28" s="12">
        <v>7.69</v>
      </c>
      <c r="I28" s="12">
        <v>2</v>
      </c>
      <c r="J28" s="12">
        <v>26</v>
      </c>
      <c r="K28" s="12">
        <v>7.69</v>
      </c>
      <c r="L28" s="12">
        <v>1</v>
      </c>
      <c r="M28" s="12">
        <v>13</v>
      </c>
      <c r="N28" s="16">
        <f t="shared" si="8"/>
        <v>100</v>
      </c>
      <c r="O28" s="16">
        <f t="shared" si="9"/>
        <v>100</v>
      </c>
      <c r="P28" s="13" t="s">
        <v>79</v>
      </c>
    </row>
    <row r="29" spans="1:16" ht="225" hidden="1">
      <c r="A29" s="13" t="s">
        <v>75</v>
      </c>
      <c r="B29" s="10" t="s">
        <v>76</v>
      </c>
      <c r="C29" s="11" t="s">
        <v>44</v>
      </c>
      <c r="D29" s="15" t="s">
        <v>53</v>
      </c>
      <c r="E29" s="12">
        <v>66.67</v>
      </c>
      <c r="F29" s="12">
        <v>2</v>
      </c>
      <c r="G29" s="12">
        <v>3</v>
      </c>
      <c r="H29" s="12">
        <v>66.67</v>
      </c>
      <c r="I29" s="12">
        <v>2</v>
      </c>
      <c r="J29" s="12">
        <v>3</v>
      </c>
      <c r="K29" s="12">
        <v>100</v>
      </c>
      <c r="L29" s="12">
        <v>13</v>
      </c>
      <c r="M29" s="12">
        <v>13</v>
      </c>
      <c r="N29" s="16">
        <f t="shared" si="8"/>
        <v>149.99250037498123</v>
      </c>
      <c r="O29" s="16">
        <f t="shared" si="9"/>
        <v>149.99250037498123</v>
      </c>
      <c r="P29" s="13" t="s">
        <v>77</v>
      </c>
    </row>
    <row r="30" spans="1:16" ht="60" hidden="1">
      <c r="A30" s="13" t="s">
        <v>75</v>
      </c>
      <c r="B30" s="10" t="s">
        <v>80</v>
      </c>
      <c r="C30" s="11" t="s">
        <v>44</v>
      </c>
      <c r="D30" s="15" t="s">
        <v>53</v>
      </c>
      <c r="E30" s="12">
        <v>70</v>
      </c>
      <c r="F30" s="12">
        <v>14</v>
      </c>
      <c r="G30" s="12">
        <v>20</v>
      </c>
      <c r="H30" s="12">
        <v>70</v>
      </c>
      <c r="I30" s="12">
        <v>14</v>
      </c>
      <c r="J30" s="12">
        <v>20</v>
      </c>
      <c r="K30" s="12">
        <v>65</v>
      </c>
      <c r="L30" s="12">
        <v>13</v>
      </c>
      <c r="M30" s="12">
        <v>20</v>
      </c>
      <c r="N30" s="16">
        <f t="shared" si="8"/>
        <v>92.857142857142861</v>
      </c>
      <c r="O30" s="16">
        <f t="shared" si="9"/>
        <v>92.857142857142861</v>
      </c>
      <c r="P30" s="13" t="s">
        <v>81</v>
      </c>
    </row>
    <row r="31" spans="1:16" ht="60" hidden="1">
      <c r="A31" s="13" t="s">
        <v>75</v>
      </c>
      <c r="B31" s="10" t="s">
        <v>86</v>
      </c>
      <c r="C31" s="11" t="s">
        <v>44</v>
      </c>
      <c r="D31" s="15" t="s">
        <v>53</v>
      </c>
      <c r="E31" s="12">
        <v>100</v>
      </c>
      <c r="F31" s="12">
        <v>26</v>
      </c>
      <c r="G31" s="12">
        <v>26</v>
      </c>
      <c r="H31" s="12">
        <v>100</v>
      </c>
      <c r="I31" s="12">
        <v>26</v>
      </c>
      <c r="J31" s="12">
        <v>26</v>
      </c>
      <c r="K31" s="12">
        <v>100</v>
      </c>
      <c r="L31" s="12">
        <v>26</v>
      </c>
      <c r="M31" s="12">
        <v>26</v>
      </c>
      <c r="N31" s="16">
        <f t="shared" si="8"/>
        <v>100</v>
      </c>
      <c r="O31" s="16">
        <f t="shared" si="9"/>
        <v>100</v>
      </c>
      <c r="P31" s="13" t="s">
        <v>87</v>
      </c>
    </row>
    <row r="32" spans="1:16" ht="105" hidden="1">
      <c r="A32" s="13" t="s">
        <v>75</v>
      </c>
      <c r="B32" s="10" t="s">
        <v>88</v>
      </c>
      <c r="C32" s="11" t="s">
        <v>44</v>
      </c>
      <c r="D32" s="15" t="s">
        <v>53</v>
      </c>
      <c r="E32" s="12">
        <v>100</v>
      </c>
      <c r="F32" s="12">
        <v>14</v>
      </c>
      <c r="G32" s="12">
        <v>14</v>
      </c>
      <c r="H32" s="12">
        <v>100</v>
      </c>
      <c r="I32" s="12">
        <v>14</v>
      </c>
      <c r="J32" s="12">
        <v>14</v>
      </c>
      <c r="K32" s="12">
        <v>100</v>
      </c>
      <c r="L32" s="12">
        <v>13</v>
      </c>
      <c r="M32" s="12">
        <v>13</v>
      </c>
      <c r="N32" s="16">
        <f t="shared" si="8"/>
        <v>100</v>
      </c>
      <c r="O32" s="16">
        <f t="shared" si="9"/>
        <v>100</v>
      </c>
      <c r="P32" s="13" t="s">
        <v>89</v>
      </c>
    </row>
    <row r="33" spans="1:16" ht="135" hidden="1">
      <c r="A33" s="13" t="s">
        <v>30</v>
      </c>
      <c r="B33" s="10" t="s">
        <v>66</v>
      </c>
      <c r="C33" s="11" t="s">
        <v>44</v>
      </c>
      <c r="D33" s="15" t="s">
        <v>64</v>
      </c>
      <c r="E33" s="12">
        <v>0.51</v>
      </c>
      <c r="F33" s="12">
        <v>7.97</v>
      </c>
      <c r="G33" s="12">
        <v>15.5</v>
      </c>
      <c r="H33" s="12">
        <v>0.51</v>
      </c>
      <c r="I33" s="12">
        <v>7.93</v>
      </c>
      <c r="J33" s="12">
        <v>15.5</v>
      </c>
      <c r="K33" s="12">
        <v>0.51</v>
      </c>
      <c r="L33" s="12">
        <v>7.84</v>
      </c>
      <c r="M33" s="12">
        <v>15.5</v>
      </c>
      <c r="N33" s="16">
        <f t="shared" ref="N33:N37" si="10">+(K33/E33)*100</f>
        <v>100</v>
      </c>
      <c r="O33" s="16">
        <f t="shared" ref="O33:O36" si="11">+(K33/H33)*100</f>
        <v>100</v>
      </c>
      <c r="P33" s="13" t="s">
        <v>100</v>
      </c>
    </row>
    <row r="34" spans="1:16" ht="105" hidden="1">
      <c r="A34" s="13" t="s">
        <v>30</v>
      </c>
      <c r="B34" s="10" t="s">
        <v>92</v>
      </c>
      <c r="C34" s="11" t="s">
        <v>44</v>
      </c>
      <c r="D34" s="15" t="s">
        <v>59</v>
      </c>
      <c r="E34" s="12">
        <v>-0.05</v>
      </c>
      <c r="F34" s="12">
        <v>0.66</v>
      </c>
      <c r="G34" s="12">
        <v>0.71</v>
      </c>
      <c r="H34" s="12">
        <v>-0.01</v>
      </c>
      <c r="I34" s="12">
        <v>0.79</v>
      </c>
      <c r="J34" s="12">
        <v>0.8</v>
      </c>
      <c r="K34" s="12">
        <v>-0.01</v>
      </c>
      <c r="L34" s="12">
        <v>0.79</v>
      </c>
      <c r="M34" s="12">
        <v>0.8</v>
      </c>
      <c r="N34" s="16">
        <f t="shared" si="10"/>
        <v>20</v>
      </c>
      <c r="O34" s="16">
        <f t="shared" si="11"/>
        <v>100</v>
      </c>
      <c r="P34" s="13" t="s">
        <v>93</v>
      </c>
    </row>
    <row r="35" spans="1:16" ht="75" hidden="1">
      <c r="A35" s="13" t="s">
        <v>30</v>
      </c>
      <c r="B35" s="10" t="s">
        <v>98</v>
      </c>
      <c r="C35" s="11" t="s">
        <v>44</v>
      </c>
      <c r="D35" s="15" t="s">
        <v>47</v>
      </c>
      <c r="E35" s="12">
        <v>100</v>
      </c>
      <c r="F35" s="12">
        <v>2</v>
      </c>
      <c r="G35" s="12">
        <v>2</v>
      </c>
      <c r="H35" s="12">
        <v>0</v>
      </c>
      <c r="I35" s="12">
        <v>0</v>
      </c>
      <c r="J35" s="12">
        <v>0</v>
      </c>
      <c r="K35" s="12">
        <v>0</v>
      </c>
      <c r="L35" s="12">
        <v>0</v>
      </c>
      <c r="M35" s="12">
        <v>0</v>
      </c>
      <c r="N35" s="16">
        <f t="shared" si="10"/>
        <v>0</v>
      </c>
      <c r="O35" s="16">
        <v>100</v>
      </c>
      <c r="P35" s="13" t="s">
        <v>99</v>
      </c>
    </row>
    <row r="36" spans="1:16" ht="120" hidden="1">
      <c r="A36" s="13" t="s">
        <v>30</v>
      </c>
      <c r="B36" s="10" t="s">
        <v>90</v>
      </c>
      <c r="C36" s="11" t="s">
        <v>44</v>
      </c>
      <c r="D36" s="15" t="s">
        <v>47</v>
      </c>
      <c r="E36" s="12">
        <v>100</v>
      </c>
      <c r="F36" s="12">
        <v>5</v>
      </c>
      <c r="G36" s="12">
        <v>5</v>
      </c>
      <c r="H36" s="12">
        <v>40</v>
      </c>
      <c r="I36" s="12">
        <v>2</v>
      </c>
      <c r="J36" s="12">
        <v>5</v>
      </c>
      <c r="K36" s="12">
        <v>40</v>
      </c>
      <c r="L36" s="12">
        <v>2</v>
      </c>
      <c r="M36" s="12">
        <v>5</v>
      </c>
      <c r="N36" s="16">
        <f t="shared" si="10"/>
        <v>40</v>
      </c>
      <c r="O36" s="16">
        <f t="shared" si="11"/>
        <v>100</v>
      </c>
      <c r="P36" s="13" t="s">
        <v>91</v>
      </c>
    </row>
    <row r="37" spans="1:16" ht="105" hidden="1">
      <c r="A37" s="13" t="s">
        <v>30</v>
      </c>
      <c r="B37" s="10" t="s">
        <v>94</v>
      </c>
      <c r="C37" s="11" t="s">
        <v>44</v>
      </c>
      <c r="D37" s="15" t="s">
        <v>53</v>
      </c>
      <c r="E37" s="12">
        <v>100</v>
      </c>
      <c r="F37" s="12">
        <v>1</v>
      </c>
      <c r="G37" s="12">
        <v>1</v>
      </c>
      <c r="H37" s="12">
        <v>0</v>
      </c>
      <c r="I37" s="12">
        <v>0</v>
      </c>
      <c r="J37" s="12">
        <v>0</v>
      </c>
      <c r="K37" s="12">
        <v>0</v>
      </c>
      <c r="L37" s="12">
        <v>0</v>
      </c>
      <c r="M37" s="12">
        <v>0</v>
      </c>
      <c r="N37" s="16">
        <f t="shared" si="10"/>
        <v>0</v>
      </c>
      <c r="O37" s="16">
        <v>100</v>
      </c>
      <c r="P37" s="13" t="s">
        <v>95</v>
      </c>
    </row>
    <row r="38" spans="1:16" ht="150" hidden="1">
      <c r="A38" s="13" t="s">
        <v>30</v>
      </c>
      <c r="B38" s="10" t="s">
        <v>96</v>
      </c>
      <c r="C38" s="11" t="s">
        <v>44</v>
      </c>
      <c r="D38" s="15" t="s">
        <v>53</v>
      </c>
      <c r="E38" s="12">
        <v>100</v>
      </c>
      <c r="F38" s="12">
        <v>5</v>
      </c>
      <c r="G38" s="12">
        <v>5</v>
      </c>
      <c r="H38" s="12">
        <v>100</v>
      </c>
      <c r="I38" s="12">
        <v>5</v>
      </c>
      <c r="J38" s="12">
        <v>5</v>
      </c>
      <c r="K38" s="12">
        <v>100</v>
      </c>
      <c r="L38" s="12">
        <v>4</v>
      </c>
      <c r="M38" s="12">
        <v>4</v>
      </c>
      <c r="N38" s="16">
        <f t="shared" ref="N38" si="12">+(K38/E38)*100</f>
        <v>100</v>
      </c>
      <c r="O38" s="16">
        <f t="shared" ref="O38" si="13">+(K38/H38)*100</f>
        <v>100</v>
      </c>
      <c r="P38" s="13" t="s">
        <v>97</v>
      </c>
    </row>
    <row r="39" spans="1:16" ht="120" hidden="1">
      <c r="A39" s="13" t="s">
        <v>30</v>
      </c>
      <c r="B39" s="10" t="s">
        <v>101</v>
      </c>
      <c r="C39" s="11" t="s">
        <v>69</v>
      </c>
      <c r="D39" s="15" t="s">
        <v>53</v>
      </c>
      <c r="E39" s="12">
        <v>5.93</v>
      </c>
      <c r="F39" s="12">
        <v>125</v>
      </c>
      <c r="G39" s="12">
        <v>118</v>
      </c>
      <c r="H39" s="12">
        <v>-19.149999999999999</v>
      </c>
      <c r="I39" s="12">
        <v>114</v>
      </c>
      <c r="J39" s="12">
        <v>141</v>
      </c>
      <c r="K39" s="12">
        <v>-19.149999999999999</v>
      </c>
      <c r="L39" s="12">
        <v>114</v>
      </c>
      <c r="M39" s="12">
        <v>141</v>
      </c>
      <c r="N39" s="16">
        <f>+((((F39/G39)-(L39/M39))*100)/(F39/G39))+100</f>
        <v>123.67659574468087</v>
      </c>
      <c r="O39" s="16">
        <f>+((((I39/J39)-(L39/M39))*100)/(I39/J39))+100</f>
        <v>100</v>
      </c>
      <c r="P39" s="13" t="s">
        <v>102</v>
      </c>
    </row>
    <row r="40" spans="1:16" ht="198" hidden="1" customHeight="1">
      <c r="A40" s="13" t="s">
        <v>30</v>
      </c>
      <c r="B40" s="10" t="s">
        <v>103</v>
      </c>
      <c r="C40" s="11" t="s">
        <v>69</v>
      </c>
      <c r="D40" s="15" t="s">
        <v>47</v>
      </c>
      <c r="E40" s="12">
        <v>100</v>
      </c>
      <c r="F40" s="12">
        <v>6</v>
      </c>
      <c r="G40" s="12">
        <v>6</v>
      </c>
      <c r="H40" s="12">
        <v>0</v>
      </c>
      <c r="I40" s="12">
        <v>0</v>
      </c>
      <c r="J40" s="12">
        <v>0</v>
      </c>
      <c r="K40" s="12">
        <v>0</v>
      </c>
      <c r="L40" s="12">
        <v>0</v>
      </c>
      <c r="M40" s="12">
        <v>0</v>
      </c>
      <c r="N40" s="16">
        <f t="shared" ref="N40" si="14">+(K40/E40)*100</f>
        <v>0</v>
      </c>
      <c r="O40" s="16">
        <v>100</v>
      </c>
      <c r="P40" s="13" t="s">
        <v>104</v>
      </c>
    </row>
    <row r="41" spans="1:16" ht="131.25" hidden="1" customHeight="1">
      <c r="A41" s="13" t="s">
        <v>30</v>
      </c>
      <c r="B41" s="10" t="s">
        <v>105</v>
      </c>
      <c r="C41" s="11" t="s">
        <v>69</v>
      </c>
      <c r="D41" s="15" t="s">
        <v>47</v>
      </c>
      <c r="E41" s="12">
        <v>10.43</v>
      </c>
      <c r="F41" s="12">
        <v>5037</v>
      </c>
      <c r="G41" s="12">
        <v>483</v>
      </c>
      <c r="H41" s="12">
        <v>4.17</v>
      </c>
      <c r="I41" s="12">
        <v>1912.43</v>
      </c>
      <c r="J41" s="12">
        <v>459</v>
      </c>
      <c r="K41" s="12">
        <v>4.74</v>
      </c>
      <c r="L41" s="12">
        <v>2155</v>
      </c>
      <c r="M41" s="12">
        <v>455</v>
      </c>
      <c r="N41" s="16">
        <f t="shared" ref="N41" si="15">+(K41/E41)*100</f>
        <v>45.445829338446792</v>
      </c>
      <c r="O41" s="16">
        <f t="shared" ref="O41" si="16">+(K41/H41)*100</f>
        <v>113.66906474820144</v>
      </c>
      <c r="P41" s="13" t="s">
        <v>106</v>
      </c>
    </row>
    <row r="42" spans="1:16" ht="255" hidden="1">
      <c r="A42" s="13" t="s">
        <v>30</v>
      </c>
      <c r="B42" s="10" t="s">
        <v>31</v>
      </c>
      <c r="C42" s="11" t="s">
        <v>74</v>
      </c>
      <c r="D42" s="15" t="s">
        <v>53</v>
      </c>
      <c r="E42" s="12">
        <v>100</v>
      </c>
      <c r="F42" s="12">
        <v>24</v>
      </c>
      <c r="G42" s="12">
        <v>24</v>
      </c>
      <c r="H42" s="12">
        <v>0</v>
      </c>
      <c r="I42" s="12">
        <v>0</v>
      </c>
      <c r="J42" s="12">
        <v>0</v>
      </c>
      <c r="K42" s="12">
        <v>0</v>
      </c>
      <c r="L42" s="12">
        <v>0</v>
      </c>
      <c r="M42" s="12">
        <v>0</v>
      </c>
      <c r="N42" s="16">
        <f t="shared" ref="N42:N43" si="17">+(K42/E42)*100</f>
        <v>0</v>
      </c>
      <c r="O42" s="16">
        <v>100</v>
      </c>
      <c r="P42" s="13" t="s">
        <v>104</v>
      </c>
    </row>
    <row r="43" spans="1:16" ht="165" hidden="1">
      <c r="A43" s="13" t="s">
        <v>32</v>
      </c>
      <c r="B43" s="10" t="s">
        <v>121</v>
      </c>
      <c r="C43" s="11" t="s">
        <v>44</v>
      </c>
      <c r="D43" s="15" t="s">
        <v>64</v>
      </c>
      <c r="E43" s="12"/>
      <c r="F43" s="12"/>
      <c r="G43" s="12"/>
      <c r="H43" s="12">
        <v>139.77000000000001</v>
      </c>
      <c r="I43" s="12">
        <v>8479133</v>
      </c>
      <c r="J43" s="12">
        <v>60667031</v>
      </c>
      <c r="K43" s="12">
        <v>211.94</v>
      </c>
      <c r="L43" s="12">
        <v>13034312</v>
      </c>
      <c r="M43" s="12">
        <v>61499512</v>
      </c>
      <c r="N43" s="16" t="e">
        <f t="shared" si="17"/>
        <v>#DIV/0!</v>
      </c>
      <c r="O43" s="16">
        <f t="shared" ref="O43" si="18">+(K43/H43)*100</f>
        <v>151.63482864706302</v>
      </c>
      <c r="P43" s="13" t="s">
        <v>122</v>
      </c>
    </row>
    <row r="44" spans="1:16" ht="116.25" hidden="1" customHeight="1">
      <c r="A44" s="13" t="s">
        <v>32</v>
      </c>
      <c r="B44" s="10" t="s">
        <v>119</v>
      </c>
      <c r="C44" s="11" t="s">
        <v>44</v>
      </c>
      <c r="D44" s="15" t="s">
        <v>59</v>
      </c>
      <c r="E44" s="12">
        <v>99.64</v>
      </c>
      <c r="F44" s="12">
        <v>96085</v>
      </c>
      <c r="G44" s="12">
        <v>96429</v>
      </c>
      <c r="H44" s="12">
        <v>96.76</v>
      </c>
      <c r="I44" s="12">
        <v>92417</v>
      </c>
      <c r="J44" s="12">
        <v>95510</v>
      </c>
      <c r="K44" s="12">
        <v>96.38</v>
      </c>
      <c r="L44" s="12">
        <v>90942</v>
      </c>
      <c r="M44" s="12">
        <v>94353</v>
      </c>
      <c r="N44" s="16">
        <f t="shared" ref="N44" si="19">+(K44/E44)*100</f>
        <v>96.728221597751912</v>
      </c>
      <c r="O44" s="16">
        <f t="shared" ref="O44" si="20">+(K44/H44)*100</f>
        <v>99.607275733774287</v>
      </c>
      <c r="P44" s="13" t="s">
        <v>120</v>
      </c>
    </row>
    <row r="45" spans="1:16" ht="89.25" hidden="1" customHeight="1">
      <c r="A45" s="13" t="s">
        <v>32</v>
      </c>
      <c r="B45" s="10" t="s">
        <v>126</v>
      </c>
      <c r="C45" s="11" t="s">
        <v>44</v>
      </c>
      <c r="D45" s="15" t="s">
        <v>59</v>
      </c>
      <c r="E45" s="12"/>
      <c r="F45" s="12"/>
      <c r="G45" s="12"/>
      <c r="H45" s="12">
        <v>98.23</v>
      </c>
      <c r="I45" s="12">
        <v>1665</v>
      </c>
      <c r="J45" s="12">
        <v>1695</v>
      </c>
      <c r="K45" s="12">
        <v>96.07</v>
      </c>
      <c r="L45" s="12">
        <v>1955</v>
      </c>
      <c r="M45" s="12">
        <v>2035</v>
      </c>
      <c r="N45" s="16" t="e">
        <f t="shared" ref="N45:N46" si="21">+(K45/E45)*100</f>
        <v>#DIV/0!</v>
      </c>
      <c r="O45" s="16">
        <f t="shared" ref="O45:O46" si="22">+(K45/H45)*100</f>
        <v>97.801079100071249</v>
      </c>
      <c r="P45" s="21" t="s">
        <v>127</v>
      </c>
    </row>
    <row r="46" spans="1:16" ht="89.25" hidden="1" customHeight="1">
      <c r="A46" s="13" t="s">
        <v>32</v>
      </c>
      <c r="B46" s="10" t="s">
        <v>131</v>
      </c>
      <c r="C46" s="11" t="s">
        <v>44</v>
      </c>
      <c r="D46" s="15" t="s">
        <v>59</v>
      </c>
      <c r="E46" s="12"/>
      <c r="F46" s="12"/>
      <c r="G46" s="12"/>
      <c r="H46" s="12">
        <v>100</v>
      </c>
      <c r="I46" s="12">
        <v>506</v>
      </c>
      <c r="J46" s="12">
        <v>506</v>
      </c>
      <c r="K46" s="12">
        <v>100</v>
      </c>
      <c r="L46" s="12">
        <v>1862</v>
      </c>
      <c r="M46" s="12">
        <v>1862</v>
      </c>
      <c r="N46" s="16" t="e">
        <f t="shared" si="21"/>
        <v>#DIV/0!</v>
      </c>
      <c r="O46" s="16">
        <f t="shared" si="22"/>
        <v>100</v>
      </c>
      <c r="P46" s="13" t="s">
        <v>132</v>
      </c>
    </row>
    <row r="47" spans="1:16" ht="89.25" hidden="1" customHeight="1">
      <c r="A47" s="13" t="s">
        <v>32</v>
      </c>
      <c r="B47" s="10" t="s">
        <v>134</v>
      </c>
      <c r="C47" s="11" t="s">
        <v>44</v>
      </c>
      <c r="D47" s="15" t="s">
        <v>59</v>
      </c>
      <c r="E47" s="12"/>
      <c r="F47" s="12"/>
      <c r="G47" s="12"/>
      <c r="H47" s="12">
        <v>94.16</v>
      </c>
      <c r="I47" s="12">
        <v>6016</v>
      </c>
      <c r="J47" s="12">
        <v>6389</v>
      </c>
      <c r="K47" s="12">
        <v>93.79</v>
      </c>
      <c r="L47" s="12">
        <v>6011</v>
      </c>
      <c r="M47" s="12">
        <v>6409</v>
      </c>
      <c r="N47" s="16" t="e">
        <f t="shared" ref="N47:N53" si="23">+(K47/E47)*100</f>
        <v>#DIV/0!</v>
      </c>
      <c r="O47" s="16">
        <f t="shared" ref="O47:O48" si="24">+(K47/H47)*100</f>
        <v>99.607051826678003</v>
      </c>
      <c r="P47" s="21" t="s">
        <v>127</v>
      </c>
    </row>
    <row r="48" spans="1:16" ht="89.25" hidden="1" customHeight="1">
      <c r="A48" s="13" t="s">
        <v>32</v>
      </c>
      <c r="B48" s="10" t="s">
        <v>133</v>
      </c>
      <c r="C48" s="11" t="s">
        <v>44</v>
      </c>
      <c r="D48" s="15" t="s">
        <v>59</v>
      </c>
      <c r="E48" s="12"/>
      <c r="F48" s="12"/>
      <c r="G48" s="12"/>
      <c r="H48" s="12">
        <v>93.95</v>
      </c>
      <c r="I48" s="12">
        <v>14261</v>
      </c>
      <c r="J48" s="12">
        <v>15180</v>
      </c>
      <c r="K48" s="12">
        <v>93.56</v>
      </c>
      <c r="L48" s="12">
        <v>14427</v>
      </c>
      <c r="M48" s="12">
        <v>15420</v>
      </c>
      <c r="N48" s="16" t="e">
        <f t="shared" si="23"/>
        <v>#DIV/0!</v>
      </c>
      <c r="O48" s="16">
        <f t="shared" si="24"/>
        <v>99.584885577434804</v>
      </c>
      <c r="P48" s="21" t="s">
        <v>127</v>
      </c>
    </row>
    <row r="49" spans="1:17" ht="293.25" hidden="1" customHeight="1">
      <c r="A49" s="13" t="s">
        <v>32</v>
      </c>
      <c r="B49" s="10" t="s">
        <v>117</v>
      </c>
      <c r="C49" s="11" t="s">
        <v>44</v>
      </c>
      <c r="D49" s="15" t="s">
        <v>47</v>
      </c>
      <c r="E49" s="12"/>
      <c r="F49" s="12"/>
      <c r="G49" s="12"/>
      <c r="H49" s="12">
        <v>82.03</v>
      </c>
      <c r="I49" s="12">
        <v>2461</v>
      </c>
      <c r="J49" s="12">
        <v>3000</v>
      </c>
      <c r="K49" s="12">
        <v>44.43</v>
      </c>
      <c r="L49" s="12">
        <v>2393</v>
      </c>
      <c r="M49" s="12">
        <v>5386</v>
      </c>
      <c r="N49" s="16" t="e">
        <f>(K49/E49)*100</f>
        <v>#DIV/0!</v>
      </c>
      <c r="O49" s="16">
        <f>(K49/H49)*100</f>
        <v>54.16311105693039</v>
      </c>
      <c r="P49" s="13" t="s">
        <v>118</v>
      </c>
    </row>
    <row r="50" spans="1:17" ht="89.25" hidden="1" customHeight="1">
      <c r="A50" s="13" t="s">
        <v>32</v>
      </c>
      <c r="B50" s="10" t="s">
        <v>123</v>
      </c>
      <c r="C50" s="11" t="s">
        <v>44</v>
      </c>
      <c r="D50" s="15" t="s">
        <v>47</v>
      </c>
      <c r="E50" s="12"/>
      <c r="F50" s="12"/>
      <c r="G50" s="12"/>
      <c r="H50" s="12">
        <v>99.12</v>
      </c>
      <c r="I50" s="12">
        <v>2577</v>
      </c>
      <c r="J50" s="12">
        <v>2600</v>
      </c>
      <c r="K50" s="12">
        <f>(L50/M50)*100</f>
        <v>78.888888888888886</v>
      </c>
      <c r="L50" s="12">
        <v>1846</v>
      </c>
      <c r="M50" s="12">
        <v>2340</v>
      </c>
      <c r="N50" s="16" t="e">
        <f t="shared" si="23"/>
        <v>#DIV/0!</v>
      </c>
      <c r="O50" s="16">
        <f>+(K50/H50)*100</f>
        <v>79.589274504528746</v>
      </c>
      <c r="P50" s="13" t="s">
        <v>124</v>
      </c>
    </row>
    <row r="51" spans="1:17" ht="255.75" hidden="1" customHeight="1">
      <c r="A51" s="13" t="s">
        <v>32</v>
      </c>
      <c r="B51" s="10" t="s">
        <v>128</v>
      </c>
      <c r="C51" s="11" t="s">
        <v>44</v>
      </c>
      <c r="D51" s="15" t="s">
        <v>47</v>
      </c>
      <c r="E51" s="12"/>
      <c r="F51" s="12"/>
      <c r="G51" s="12"/>
      <c r="H51" s="12">
        <v>100</v>
      </c>
      <c r="I51" s="12">
        <v>27</v>
      </c>
      <c r="J51" s="12">
        <v>27</v>
      </c>
      <c r="K51" s="12">
        <v>92.59</v>
      </c>
      <c r="L51" s="12">
        <v>25</v>
      </c>
      <c r="M51" s="12">
        <v>27</v>
      </c>
      <c r="N51" s="16" t="e">
        <f t="shared" si="23"/>
        <v>#DIV/0!</v>
      </c>
      <c r="O51" s="16">
        <f>+(K51/100)*100</f>
        <v>92.59</v>
      </c>
      <c r="P51" s="13" t="s">
        <v>125</v>
      </c>
    </row>
    <row r="52" spans="1:17" ht="250.5" hidden="1" customHeight="1">
      <c r="A52" s="13" t="s">
        <v>32</v>
      </c>
      <c r="B52" s="10" t="s">
        <v>129</v>
      </c>
      <c r="C52" s="11" t="s">
        <v>44</v>
      </c>
      <c r="D52" s="15" t="s">
        <v>47</v>
      </c>
      <c r="E52" s="12"/>
      <c r="F52" s="12"/>
      <c r="G52" s="12"/>
      <c r="H52" s="12">
        <v>85.3</v>
      </c>
      <c r="I52" s="12">
        <v>1491</v>
      </c>
      <c r="J52" s="12">
        <v>1748</v>
      </c>
      <c r="K52" s="12">
        <v>66.92</v>
      </c>
      <c r="L52" s="12">
        <v>1408</v>
      </c>
      <c r="M52" s="12">
        <v>2104</v>
      </c>
      <c r="N52" s="16" t="e">
        <f t="shared" si="23"/>
        <v>#DIV/0!</v>
      </c>
      <c r="O52" s="16">
        <f>+(K52/85.3)*100</f>
        <v>78.452520515826492</v>
      </c>
      <c r="P52" s="13" t="s">
        <v>130</v>
      </c>
    </row>
    <row r="53" spans="1:17" ht="89.25" hidden="1" customHeight="1">
      <c r="A53" s="13" t="s">
        <v>32</v>
      </c>
      <c r="B53" s="10" t="s">
        <v>139</v>
      </c>
      <c r="C53" s="11" t="s">
        <v>69</v>
      </c>
      <c r="D53" s="15" t="s">
        <v>47</v>
      </c>
      <c r="E53" s="12"/>
      <c r="F53" s="12"/>
      <c r="G53" s="12"/>
      <c r="H53" s="12">
        <v>94.03</v>
      </c>
      <c r="I53" s="12">
        <v>18805</v>
      </c>
      <c r="J53" s="12">
        <v>20000</v>
      </c>
      <c r="K53" s="12">
        <v>92.15</v>
      </c>
      <c r="L53" s="12">
        <v>17471</v>
      </c>
      <c r="M53" s="12">
        <v>18960</v>
      </c>
      <c r="N53" s="16" t="e">
        <f t="shared" si="23"/>
        <v>#DIV/0!</v>
      </c>
      <c r="O53" s="16">
        <f>+(K53/H53)*100</f>
        <v>98.000638094225252</v>
      </c>
      <c r="P53" s="13" t="s">
        <v>140</v>
      </c>
    </row>
    <row r="54" spans="1:17" ht="89.25" hidden="1" customHeight="1">
      <c r="A54" s="13" t="s">
        <v>32</v>
      </c>
      <c r="B54" s="10" t="s">
        <v>33</v>
      </c>
      <c r="C54" s="11" t="s">
        <v>74</v>
      </c>
      <c r="D54" s="15" t="s">
        <v>53</v>
      </c>
      <c r="E54" s="12"/>
      <c r="F54" s="12"/>
      <c r="G54" s="12"/>
      <c r="H54" s="12">
        <v>91.82</v>
      </c>
      <c r="I54" s="12">
        <v>32940</v>
      </c>
      <c r="J54" s="12">
        <v>35875</v>
      </c>
      <c r="K54" s="12">
        <v>85.31</v>
      </c>
      <c r="L54" s="12">
        <v>33081</v>
      </c>
      <c r="M54" s="12">
        <v>38777</v>
      </c>
      <c r="N54" s="20" t="e">
        <f>(K55/E54)*100</f>
        <v>#DIV/0!</v>
      </c>
      <c r="O54" s="16">
        <f>+(K54/H54)*100</f>
        <v>92.910041385319104</v>
      </c>
      <c r="P54" s="13" t="s">
        <v>138</v>
      </c>
      <c r="Q54" s="4">
        <f>100-O54</f>
        <v>7.0899586146808957</v>
      </c>
    </row>
    <row r="55" spans="1:17" ht="89.25" hidden="1" customHeight="1">
      <c r="A55" s="13" t="s">
        <v>32</v>
      </c>
      <c r="B55" s="10" t="s">
        <v>34</v>
      </c>
      <c r="C55" s="11" t="s">
        <v>74</v>
      </c>
      <c r="D55" s="15" t="s">
        <v>53</v>
      </c>
      <c r="E55" s="12"/>
      <c r="F55" s="12"/>
      <c r="G55" s="12"/>
      <c r="H55" s="12">
        <v>100</v>
      </c>
      <c r="I55" s="12">
        <v>12</v>
      </c>
      <c r="J55" s="12">
        <v>12</v>
      </c>
      <c r="K55" s="12">
        <v>100</v>
      </c>
      <c r="L55" s="12">
        <v>12</v>
      </c>
      <c r="M55" s="12">
        <v>12</v>
      </c>
      <c r="N55" s="20" t="e">
        <f>(K55/E55)*100</f>
        <v>#DIV/0!</v>
      </c>
      <c r="O55" s="20">
        <f>(K55/H55)*100</f>
        <v>100</v>
      </c>
      <c r="P55" s="13" t="s">
        <v>137</v>
      </c>
    </row>
    <row r="56" spans="1:17" ht="89.25" hidden="1" customHeight="1">
      <c r="A56" s="13" t="s">
        <v>32</v>
      </c>
      <c r="B56" s="10" t="s">
        <v>35</v>
      </c>
      <c r="C56" s="11" t="s">
        <v>135</v>
      </c>
      <c r="D56" s="15" t="s">
        <v>53</v>
      </c>
      <c r="E56" s="12"/>
      <c r="F56" s="12"/>
      <c r="G56" s="12"/>
      <c r="H56" s="12">
        <v>94.66</v>
      </c>
      <c r="I56" s="12">
        <v>35875</v>
      </c>
      <c r="J56" s="12">
        <v>37900</v>
      </c>
      <c r="K56" s="12">
        <v>95.09</v>
      </c>
      <c r="L56" s="12">
        <v>38777</v>
      </c>
      <c r="M56" s="12">
        <v>40779</v>
      </c>
      <c r="N56" s="20" t="e">
        <f t="shared" si="6"/>
        <v>#DIV/0!</v>
      </c>
      <c r="O56" s="20">
        <f>(K56/H56)*100</f>
        <v>100.45425734206634</v>
      </c>
      <c r="P56" s="13" t="s">
        <v>136</v>
      </c>
    </row>
    <row r="57" spans="1:17" ht="110.25" customHeight="1">
      <c r="A57" s="13" t="s">
        <v>41</v>
      </c>
      <c r="B57" s="10" t="s">
        <v>151</v>
      </c>
      <c r="C57" s="11" t="s">
        <v>44</v>
      </c>
      <c r="D57" s="15" t="s">
        <v>64</v>
      </c>
      <c r="E57" s="12">
        <v>6.55</v>
      </c>
      <c r="F57" s="12">
        <v>569829</v>
      </c>
      <c r="G57" s="12">
        <v>86959</v>
      </c>
      <c r="H57" s="12">
        <v>7.57</v>
      </c>
      <c r="I57" s="12">
        <v>731716.53</v>
      </c>
      <c r="J57" s="12">
        <v>96678.97</v>
      </c>
      <c r="K57" s="12">
        <v>7.53</v>
      </c>
      <c r="L57" s="12">
        <v>690910</v>
      </c>
      <c r="M57" s="12">
        <v>91747</v>
      </c>
      <c r="N57" s="16">
        <f t="shared" ref="N57" si="25">+(K57/E57)*100</f>
        <v>114.96183206106872</v>
      </c>
      <c r="O57" s="16">
        <f>+(K57/H57)*100</f>
        <v>99.471598414795253</v>
      </c>
      <c r="P57" s="13" t="s">
        <v>152</v>
      </c>
    </row>
    <row r="58" spans="1:17" ht="149.25" customHeight="1">
      <c r="A58" s="13" t="s">
        <v>41</v>
      </c>
      <c r="B58" s="10" t="s">
        <v>82</v>
      </c>
      <c r="C58" s="11" t="s">
        <v>44</v>
      </c>
      <c r="D58" s="15" t="s">
        <v>64</v>
      </c>
      <c r="E58" s="12">
        <v>0.16</v>
      </c>
      <c r="F58" s="12"/>
      <c r="G58" s="12"/>
      <c r="H58" s="12">
        <v>0.14000000000000001</v>
      </c>
      <c r="I58" s="12"/>
      <c r="J58" s="12"/>
      <c r="K58" s="12">
        <v>0.13</v>
      </c>
      <c r="L58" s="12"/>
      <c r="M58" s="12"/>
      <c r="N58" s="16">
        <f t="shared" ref="N58" si="26">+(K58/E58)*100</f>
        <v>81.25</v>
      </c>
      <c r="O58" s="16">
        <f t="shared" ref="O58" si="27">+(K58/H58)*100</f>
        <v>92.857142857142847</v>
      </c>
      <c r="P58" s="13" t="s">
        <v>83</v>
      </c>
    </row>
    <row r="59" spans="1:17" ht="89.25" customHeight="1">
      <c r="A59" s="13" t="s">
        <v>41</v>
      </c>
      <c r="B59" s="10" t="s">
        <v>149</v>
      </c>
      <c r="C59" s="11" t="s">
        <v>44</v>
      </c>
      <c r="D59" s="15" t="s">
        <v>59</v>
      </c>
      <c r="E59" s="12">
        <v>7.07</v>
      </c>
      <c r="F59" s="12">
        <v>17450</v>
      </c>
      <c r="G59" s="12">
        <v>16297</v>
      </c>
      <c r="H59" s="12">
        <v>4.75</v>
      </c>
      <c r="I59" s="12">
        <v>15981</v>
      </c>
      <c r="J59" s="12">
        <v>15257</v>
      </c>
      <c r="K59" s="12">
        <v>-8.1199999999999992</v>
      </c>
      <c r="L59" s="12">
        <v>14018</v>
      </c>
      <c r="M59" s="12">
        <v>15257</v>
      </c>
      <c r="N59" s="16">
        <f>+((((F59/G59)-(L59/M59))*100)/(F59/G59))+100</f>
        <v>114.19173049037758</v>
      </c>
      <c r="O59" s="16">
        <f>+((((I59/J59)-(L59/M59))*100)/(I59/J59))+100</f>
        <v>112.28333646204868</v>
      </c>
      <c r="P59" s="13" t="s">
        <v>150</v>
      </c>
    </row>
    <row r="60" spans="1:17" ht="89.25" customHeight="1">
      <c r="A60" s="13" t="s">
        <v>41</v>
      </c>
      <c r="B60" s="10" t="s">
        <v>153</v>
      </c>
      <c r="C60" s="11" t="s">
        <v>44</v>
      </c>
      <c r="D60" s="15" t="s">
        <v>59</v>
      </c>
      <c r="E60" s="12">
        <v>135.30000000000001</v>
      </c>
      <c r="F60" s="12">
        <v>17450</v>
      </c>
      <c r="G60" s="12">
        <v>128972439</v>
      </c>
      <c r="H60" s="12">
        <v>121.78</v>
      </c>
      <c r="I60" s="12">
        <v>15981</v>
      </c>
      <c r="J60" s="12">
        <v>131230255</v>
      </c>
      <c r="K60" s="12">
        <v>106.82</v>
      </c>
      <c r="L60" s="12">
        <v>14018</v>
      </c>
      <c r="M60" s="12">
        <v>131230255</v>
      </c>
      <c r="N60" s="16">
        <f>+(K60/E60)*100</f>
        <v>78.950480413895036</v>
      </c>
      <c r="O60" s="16">
        <f>+(K60/H60)*100</f>
        <v>87.715552635900792</v>
      </c>
      <c r="P60" s="13" t="s">
        <v>175</v>
      </c>
    </row>
    <row r="61" spans="1:17" ht="89.25" customHeight="1">
      <c r="A61" s="13" t="s">
        <v>41</v>
      </c>
      <c r="B61" s="10" t="s">
        <v>154</v>
      </c>
      <c r="C61" s="11" t="s">
        <v>44</v>
      </c>
      <c r="D61" s="15" t="s">
        <v>59</v>
      </c>
      <c r="E61" s="12">
        <v>86.34</v>
      </c>
      <c r="F61" s="12">
        <v>32838</v>
      </c>
      <c r="G61" s="12">
        <v>38032</v>
      </c>
      <c r="H61" s="12">
        <v>93.8</v>
      </c>
      <c r="I61" s="12">
        <v>38785</v>
      </c>
      <c r="J61" s="12">
        <v>41349</v>
      </c>
      <c r="K61" s="12">
        <v>94.41</v>
      </c>
      <c r="L61" s="12">
        <v>39038</v>
      </c>
      <c r="M61" s="12">
        <v>41351</v>
      </c>
      <c r="N61" s="16">
        <f>+(K61/E61)*100</f>
        <v>109.34676858929811</v>
      </c>
      <c r="O61" s="16">
        <f>+(K61/H61)*100</f>
        <v>100.65031982942432</v>
      </c>
      <c r="P61" s="13" t="s">
        <v>155</v>
      </c>
    </row>
    <row r="62" spans="1:17" s="28" customFormat="1" ht="133.5" customHeight="1">
      <c r="A62" s="22" t="s">
        <v>41</v>
      </c>
      <c r="B62" s="23" t="s">
        <v>146</v>
      </c>
      <c r="C62" s="24" t="s">
        <v>44</v>
      </c>
      <c r="D62" s="25" t="s">
        <v>47</v>
      </c>
      <c r="E62" s="26">
        <v>3.84</v>
      </c>
      <c r="F62" s="26">
        <v>38032</v>
      </c>
      <c r="G62" s="26">
        <v>36624</v>
      </c>
      <c r="H62" s="26">
        <f>I62/J62*100</f>
        <v>112.90137614678899</v>
      </c>
      <c r="I62" s="26">
        <v>41349</v>
      </c>
      <c r="J62" s="26">
        <v>36624</v>
      </c>
      <c r="K62" s="26">
        <v>12.91</v>
      </c>
      <c r="L62" s="26">
        <v>41351</v>
      </c>
      <c r="M62" s="26">
        <v>36624</v>
      </c>
      <c r="N62" s="27">
        <f>+((((F62/G62)-(L62/M62))*100)/(F62/G62))+100</f>
        <v>91.273138409760207</v>
      </c>
      <c r="O62" s="27">
        <f>+((((I62/J62)-(L62/M62))*100)/(I62/J62))+100</f>
        <v>99.995163123654734</v>
      </c>
      <c r="P62" s="22" t="s">
        <v>147</v>
      </c>
    </row>
    <row r="63" spans="1:17" s="28" customFormat="1" ht="119.25" customHeight="1">
      <c r="A63" s="22" t="s">
        <v>41</v>
      </c>
      <c r="B63" s="23" t="s">
        <v>148</v>
      </c>
      <c r="C63" s="24" t="s">
        <v>44</v>
      </c>
      <c r="D63" s="25" t="s">
        <v>47</v>
      </c>
      <c r="E63" s="26">
        <v>66.81</v>
      </c>
      <c r="F63" s="26">
        <v>5414</v>
      </c>
      <c r="G63" s="26">
        <v>8104</v>
      </c>
      <c r="H63" s="26">
        <v>66.27</v>
      </c>
      <c r="I63" s="26">
        <v>2420</v>
      </c>
      <c r="J63" s="26">
        <v>3652</v>
      </c>
      <c r="K63" s="26">
        <v>74.260000000000005</v>
      </c>
      <c r="L63" s="26">
        <v>2695</v>
      </c>
      <c r="M63" s="26">
        <v>3629</v>
      </c>
      <c r="N63" s="27">
        <f>+(K63/E63)*100</f>
        <v>111.15102529561443</v>
      </c>
      <c r="O63" s="27">
        <f>+(K63/H63)*100</f>
        <v>112.05673758865248</v>
      </c>
      <c r="P63" s="22" t="s">
        <v>145</v>
      </c>
    </row>
    <row r="64" spans="1:17" s="28" customFormat="1" ht="89.25" customHeight="1">
      <c r="A64" s="22" t="s">
        <v>41</v>
      </c>
      <c r="B64" s="23" t="s">
        <v>156</v>
      </c>
      <c r="C64" s="24" t="s">
        <v>44</v>
      </c>
      <c r="D64" s="25" t="s">
        <v>47</v>
      </c>
      <c r="E64" s="26">
        <v>49.31</v>
      </c>
      <c r="F64" s="26">
        <v>1467</v>
      </c>
      <c r="G64" s="26">
        <v>2975</v>
      </c>
      <c r="H64" s="26">
        <v>46.13</v>
      </c>
      <c r="I64" s="26">
        <v>1394</v>
      </c>
      <c r="J64" s="26">
        <v>3022</v>
      </c>
      <c r="K64" s="26">
        <v>51.36</v>
      </c>
      <c r="L64" s="26">
        <v>1552</v>
      </c>
      <c r="M64" s="26">
        <v>3022</v>
      </c>
      <c r="N64" s="27">
        <f t="shared" ref="N64:N71" si="28">+(K64/E64)*100</f>
        <v>104.15737172987222</v>
      </c>
      <c r="O64" s="27">
        <f t="shared" ref="O64:O71" si="29">+(K64/H64)*100</f>
        <v>111.33752438760025</v>
      </c>
      <c r="P64" s="22" t="s">
        <v>157</v>
      </c>
    </row>
    <row r="65" spans="1:16" ht="89.25" customHeight="1">
      <c r="A65" s="13" t="s">
        <v>41</v>
      </c>
      <c r="B65" s="10" t="s">
        <v>142</v>
      </c>
      <c r="C65" s="11" t="s">
        <v>44</v>
      </c>
      <c r="D65" s="15" t="s">
        <v>141</v>
      </c>
      <c r="E65" s="12">
        <v>100</v>
      </c>
      <c r="F65" s="12">
        <v>18913</v>
      </c>
      <c r="G65" s="12">
        <v>18913</v>
      </c>
      <c r="H65" s="12">
        <v>100</v>
      </c>
      <c r="I65" s="12">
        <v>11150</v>
      </c>
      <c r="J65" s="12">
        <v>11150</v>
      </c>
      <c r="K65" s="12">
        <v>100</v>
      </c>
      <c r="L65" s="12">
        <v>10752</v>
      </c>
      <c r="M65" s="12">
        <v>10752</v>
      </c>
      <c r="N65" s="16">
        <f t="shared" si="28"/>
        <v>100</v>
      </c>
      <c r="O65" s="16">
        <f t="shared" si="29"/>
        <v>100</v>
      </c>
      <c r="P65" s="13" t="s">
        <v>143</v>
      </c>
    </row>
    <row r="66" spans="1:16" ht="89.25" customHeight="1">
      <c r="A66" s="13" t="s">
        <v>41</v>
      </c>
      <c r="B66" s="10" t="s">
        <v>144</v>
      </c>
      <c r="C66" s="11" t="s">
        <v>44</v>
      </c>
      <c r="D66" s="15" t="s">
        <v>141</v>
      </c>
      <c r="E66" s="12">
        <v>6.21</v>
      </c>
      <c r="F66" s="12">
        <v>1175</v>
      </c>
      <c r="G66" s="12">
        <v>18913</v>
      </c>
      <c r="H66" s="12">
        <f>I66/J66*100</f>
        <v>6.2062780269058297</v>
      </c>
      <c r="I66" s="12">
        <v>692</v>
      </c>
      <c r="J66" s="12">
        <v>11150</v>
      </c>
      <c r="K66" s="12">
        <f>L66/M66*100</f>
        <v>16.471354166666664</v>
      </c>
      <c r="L66" s="12">
        <v>1771</v>
      </c>
      <c r="M66" s="12">
        <v>10752</v>
      </c>
      <c r="N66" s="16">
        <f t="shared" si="28"/>
        <v>265.23919753086415</v>
      </c>
      <c r="O66" s="16">
        <f>+(K66/H66)*100</f>
        <v>265.39826439065507</v>
      </c>
      <c r="P66" s="13" t="s">
        <v>145</v>
      </c>
    </row>
    <row r="67" spans="1:16" s="5" customFormat="1" ht="105">
      <c r="A67" s="13" t="s">
        <v>41</v>
      </c>
      <c r="B67" s="10" t="s">
        <v>40</v>
      </c>
      <c r="C67" s="11" t="s">
        <v>135</v>
      </c>
      <c r="D67" s="18" t="s">
        <v>47</v>
      </c>
      <c r="E67" s="12">
        <v>19.47</v>
      </c>
      <c r="F67" s="12">
        <v>76728</v>
      </c>
      <c r="G67" s="12">
        <v>394056</v>
      </c>
      <c r="H67" s="12">
        <v>19.850000000000001</v>
      </c>
      <c r="I67" s="12">
        <v>85842</v>
      </c>
      <c r="J67" s="12">
        <v>432436</v>
      </c>
      <c r="K67" s="12">
        <v>20.76</v>
      </c>
      <c r="L67" s="12">
        <v>91965</v>
      </c>
      <c r="M67" s="12">
        <v>442981</v>
      </c>
      <c r="N67" s="16">
        <f t="shared" si="28"/>
        <v>106.62557781201852</v>
      </c>
      <c r="O67" s="16">
        <f t="shared" si="29"/>
        <v>104.58438287153653</v>
      </c>
      <c r="P67" s="13" t="s">
        <v>158</v>
      </c>
    </row>
    <row r="68" spans="1:16" s="5" customFormat="1" ht="105">
      <c r="A68" s="13" t="s">
        <v>41</v>
      </c>
      <c r="B68" s="10" t="s">
        <v>37</v>
      </c>
      <c r="C68" s="11" t="s">
        <v>135</v>
      </c>
      <c r="D68" s="18" t="s">
        <v>47</v>
      </c>
      <c r="E68" s="12">
        <v>57.29</v>
      </c>
      <c r="F68" s="12">
        <v>225740</v>
      </c>
      <c r="G68" s="12">
        <v>394056</v>
      </c>
      <c r="H68" s="12">
        <v>58.01</v>
      </c>
      <c r="I68" s="12">
        <v>250872</v>
      </c>
      <c r="J68" s="12">
        <v>432436</v>
      </c>
      <c r="K68" s="12">
        <v>56.87</v>
      </c>
      <c r="L68" s="12">
        <v>251907</v>
      </c>
      <c r="M68" s="12">
        <v>442981</v>
      </c>
      <c r="N68" s="16">
        <f t="shared" si="28"/>
        <v>99.266887764007677</v>
      </c>
      <c r="O68" s="16">
        <f t="shared" si="29"/>
        <v>98.034821582485776</v>
      </c>
      <c r="P68" s="13" t="s">
        <v>159</v>
      </c>
    </row>
    <row r="69" spans="1:16" s="5" customFormat="1" ht="105">
      <c r="A69" s="13" t="s">
        <v>41</v>
      </c>
      <c r="B69" s="10" t="s">
        <v>38</v>
      </c>
      <c r="C69" s="11" t="s">
        <v>135</v>
      </c>
      <c r="D69" s="18" t="s">
        <v>47</v>
      </c>
      <c r="E69" s="12">
        <v>14.87</v>
      </c>
      <c r="F69" s="12">
        <v>58580</v>
      </c>
      <c r="G69" s="12">
        <v>394056</v>
      </c>
      <c r="H69" s="12">
        <v>14.18</v>
      </c>
      <c r="I69" s="12">
        <v>61331</v>
      </c>
      <c r="J69" s="12">
        <v>432436</v>
      </c>
      <c r="K69" s="12">
        <v>14.6</v>
      </c>
      <c r="L69" s="12">
        <v>64658</v>
      </c>
      <c r="M69" s="12">
        <v>442981</v>
      </c>
      <c r="N69" s="16">
        <f t="shared" si="28"/>
        <v>98.184263618022868</v>
      </c>
      <c r="O69" s="16">
        <f t="shared" si="29"/>
        <v>102.96191819464033</v>
      </c>
      <c r="P69" s="13" t="s">
        <v>160</v>
      </c>
    </row>
    <row r="70" spans="1:16" s="5" customFormat="1" ht="105">
      <c r="A70" s="13" t="s">
        <v>41</v>
      </c>
      <c r="B70" s="10" t="s">
        <v>36</v>
      </c>
      <c r="C70" s="11" t="s">
        <v>135</v>
      </c>
      <c r="D70" s="18" t="s">
        <v>47</v>
      </c>
      <c r="E70" s="12">
        <v>8.3800000000000008</v>
      </c>
      <c r="F70" s="12">
        <v>33008</v>
      </c>
      <c r="G70" s="12">
        <v>394056</v>
      </c>
      <c r="H70" s="12">
        <v>7.95</v>
      </c>
      <c r="I70" s="12">
        <v>34391</v>
      </c>
      <c r="J70" s="12">
        <v>432436</v>
      </c>
      <c r="K70" s="12">
        <v>7.78</v>
      </c>
      <c r="L70" s="12">
        <v>34451</v>
      </c>
      <c r="M70" s="12">
        <v>442981</v>
      </c>
      <c r="N70" s="16">
        <f t="shared" si="28"/>
        <v>92.840095465393787</v>
      </c>
      <c r="O70" s="16">
        <f t="shared" si="29"/>
        <v>97.861635220125791</v>
      </c>
      <c r="P70" s="13" t="s">
        <v>161</v>
      </c>
    </row>
    <row r="71" spans="1:16" ht="60">
      <c r="A71" s="13" t="s">
        <v>41</v>
      </c>
      <c r="B71" s="10" t="s">
        <v>39</v>
      </c>
      <c r="C71" s="19" t="s">
        <v>74</v>
      </c>
      <c r="D71" s="18" t="s">
        <v>53</v>
      </c>
      <c r="E71" s="12">
        <v>100</v>
      </c>
      <c r="F71" s="12">
        <v>8915093882</v>
      </c>
      <c r="G71" s="12">
        <v>8915093882</v>
      </c>
      <c r="H71" s="12">
        <v>100</v>
      </c>
      <c r="I71" s="12">
        <v>10162572924.799999</v>
      </c>
      <c r="J71" s="12">
        <v>10162572924.799999</v>
      </c>
      <c r="K71" s="12">
        <v>100</v>
      </c>
      <c r="L71" s="12">
        <v>10141019217.09</v>
      </c>
      <c r="M71" s="12">
        <v>10141019217.09</v>
      </c>
      <c r="N71" s="16">
        <f t="shared" si="28"/>
        <v>100</v>
      </c>
      <c r="O71" s="16">
        <f t="shared" si="29"/>
        <v>100</v>
      </c>
      <c r="P71" s="13" t="s">
        <v>162</v>
      </c>
    </row>
  </sheetData>
  <autoFilter ref="A1:Q71" xr:uid="{3B12DF6B-C9D9-4127-B14A-A227D5B55C9D}">
    <filterColumn colId="0">
      <filters>
        <filter val="S-191 - Sistema Nacional de Investigadores"/>
      </filters>
    </filterColumn>
  </autoFilter>
  <pageMargins left="0.7" right="0.7" top="0.75" bottom="0.75" header="0.3" footer="0.3"/>
  <pageSetup scale="1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C3671-4988-44FB-B4B9-061072C28117}">
  <dimension ref="C1:G26"/>
  <sheetViews>
    <sheetView topLeftCell="A5" zoomScale="70" zoomScaleNormal="70" workbookViewId="0">
      <selection activeCell="A17" sqref="A17"/>
    </sheetView>
  </sheetViews>
  <sheetFormatPr baseColWidth="10" defaultRowHeight="15"/>
  <cols>
    <col min="3" max="3" width="44.42578125" bestFit="1" customWidth="1"/>
    <col min="4" max="4" width="21.28515625" customWidth="1"/>
    <col min="5" max="5" width="21.42578125" customWidth="1"/>
    <col min="6" max="6" width="19.85546875" customWidth="1"/>
    <col min="7" max="7" width="20.140625" customWidth="1"/>
  </cols>
  <sheetData>
    <row r="1" spans="3:7" ht="16.5">
      <c r="C1" s="1"/>
      <c r="D1" s="1"/>
      <c r="E1" s="1"/>
      <c r="F1" s="1"/>
      <c r="G1" s="1"/>
    </row>
    <row r="2" spans="3:7">
      <c r="C2" s="29" t="s">
        <v>173</v>
      </c>
      <c r="D2" s="29"/>
      <c r="E2" s="29"/>
      <c r="F2" s="29"/>
      <c r="G2" s="29"/>
    </row>
    <row r="3" spans="3:7">
      <c r="C3" s="30"/>
      <c r="D3" s="30"/>
      <c r="E3" s="30"/>
      <c r="F3" s="30"/>
      <c r="G3" s="30"/>
    </row>
    <row r="4" spans="3:7" ht="21" customHeight="1">
      <c r="C4" s="31" t="s">
        <v>14</v>
      </c>
      <c r="D4" s="32" t="s">
        <v>15</v>
      </c>
      <c r="E4" s="32"/>
      <c r="F4" s="32"/>
      <c r="G4" s="32" t="s">
        <v>16</v>
      </c>
    </row>
    <row r="5" spans="3:7" ht="40.5" customHeight="1">
      <c r="C5" s="31"/>
      <c r="D5" s="33" t="s">
        <v>17</v>
      </c>
      <c r="E5" s="33" t="s">
        <v>18</v>
      </c>
      <c r="F5" s="33" t="s">
        <v>19</v>
      </c>
      <c r="G5" s="32"/>
    </row>
    <row r="6" spans="3:7" ht="33.75" customHeight="1">
      <c r="C6" s="42" t="s">
        <v>177</v>
      </c>
      <c r="D6" s="34">
        <v>2</v>
      </c>
      <c r="E6" s="34">
        <v>6</v>
      </c>
      <c r="F6" s="34">
        <v>5</v>
      </c>
      <c r="G6" s="35">
        <f>SUM(D6:F6)</f>
        <v>13</v>
      </c>
    </row>
    <row r="7" spans="3:7" ht="38.25">
      <c r="C7" s="42" t="s">
        <v>178</v>
      </c>
      <c r="D7" s="35">
        <v>0</v>
      </c>
      <c r="E7" s="35">
        <v>10</v>
      </c>
      <c r="F7" s="35">
        <v>1</v>
      </c>
      <c r="G7" s="35">
        <f>SUM(D7:F7)</f>
        <v>11</v>
      </c>
    </row>
    <row r="8" spans="3:7" ht="25.5">
      <c r="C8" s="42" t="s">
        <v>179</v>
      </c>
      <c r="D8" s="35">
        <v>0</v>
      </c>
      <c r="E8" s="35">
        <v>5</v>
      </c>
      <c r="F8" s="35">
        <v>2</v>
      </c>
      <c r="G8" s="35">
        <f>SUM(D8:F8)</f>
        <v>7</v>
      </c>
    </row>
    <row r="9" spans="3:7" ht="25.5">
      <c r="C9" s="42" t="s">
        <v>180</v>
      </c>
      <c r="D9" s="35">
        <v>0</v>
      </c>
      <c r="E9" s="35">
        <v>10</v>
      </c>
      <c r="F9" s="35">
        <v>0</v>
      </c>
      <c r="G9" s="35">
        <f>SUM(D9:F9)</f>
        <v>10</v>
      </c>
    </row>
    <row r="10" spans="3:7" ht="25.5">
      <c r="C10" s="42" t="s">
        <v>181</v>
      </c>
      <c r="D10" s="35">
        <v>3</v>
      </c>
      <c r="E10" s="35">
        <v>10</v>
      </c>
      <c r="F10" s="35">
        <v>1</v>
      </c>
      <c r="G10" s="35">
        <f t="shared" ref="G10:G11" si="0">SUM(D10:F10)</f>
        <v>14</v>
      </c>
    </row>
    <row r="11" spans="3:7">
      <c r="C11" s="42" t="s">
        <v>182</v>
      </c>
      <c r="D11" s="35">
        <v>0</v>
      </c>
      <c r="E11" s="35">
        <v>14</v>
      </c>
      <c r="F11" s="35">
        <v>1</v>
      </c>
      <c r="G11" s="35">
        <f t="shared" si="0"/>
        <v>15</v>
      </c>
    </row>
    <row r="12" spans="3:7">
      <c r="C12" s="36" t="s">
        <v>16</v>
      </c>
      <c r="D12" s="37">
        <f>SUM(D6:D11)</f>
        <v>5</v>
      </c>
      <c r="E12" s="37">
        <f>SUM(E6:E11)</f>
        <v>55</v>
      </c>
      <c r="F12" s="37">
        <f>SUM(F6:F11)</f>
        <v>10</v>
      </c>
      <c r="G12" s="37">
        <f>SUM(G6:G11)</f>
        <v>70</v>
      </c>
    </row>
    <row r="13" spans="3:7">
      <c r="C13" s="38"/>
      <c r="D13" s="38"/>
      <c r="E13" s="38"/>
      <c r="F13" s="38"/>
      <c r="G13" s="38"/>
    </row>
    <row r="14" spans="3:7">
      <c r="C14" s="38"/>
      <c r="D14" s="38"/>
      <c r="E14" s="38"/>
      <c r="F14" s="38"/>
      <c r="G14" s="38"/>
    </row>
    <row r="15" spans="3:7">
      <c r="C15" s="29" t="s">
        <v>174</v>
      </c>
      <c r="D15" s="29"/>
      <c r="E15" s="29"/>
      <c r="F15" s="29"/>
      <c r="G15" s="29"/>
    </row>
    <row r="16" spans="3:7">
      <c r="C16" s="30"/>
      <c r="D16" s="30"/>
      <c r="E16" s="30"/>
      <c r="F16" s="30"/>
      <c r="G16" s="30"/>
    </row>
    <row r="17" spans="3:7">
      <c r="C17" s="31" t="s">
        <v>14</v>
      </c>
      <c r="D17" s="32" t="s">
        <v>20</v>
      </c>
      <c r="E17" s="32"/>
      <c r="F17" s="32"/>
      <c r="G17" s="32" t="s">
        <v>16</v>
      </c>
    </row>
    <row r="18" spans="3:7" ht="22.5">
      <c r="C18" s="31"/>
      <c r="D18" s="33" t="s">
        <v>21</v>
      </c>
      <c r="E18" s="33" t="s">
        <v>22</v>
      </c>
      <c r="F18" s="33" t="s">
        <v>23</v>
      </c>
      <c r="G18" s="32"/>
    </row>
    <row r="19" spans="3:7" ht="25.5">
      <c r="C19" s="42" t="s">
        <v>177</v>
      </c>
      <c r="D19" s="39">
        <f>(D6/$G$6)</f>
        <v>0.15384615384615385</v>
      </c>
      <c r="E19" s="39">
        <f>(E6/$G$6)</f>
        <v>0.46153846153846156</v>
      </c>
      <c r="F19" s="39">
        <f>(F6/$G$6)</f>
        <v>0.38461538461538464</v>
      </c>
      <c r="G19" s="39">
        <f>SUM(D19:F19)</f>
        <v>1</v>
      </c>
    </row>
    <row r="20" spans="3:7" ht="38.25">
      <c r="C20" s="42" t="s">
        <v>178</v>
      </c>
      <c r="D20" s="39">
        <f>(D7/$G$7)</f>
        <v>0</v>
      </c>
      <c r="E20" s="39">
        <f>(E7/$G$7)</f>
        <v>0.90909090909090906</v>
      </c>
      <c r="F20" s="39">
        <f>(F7/$G$7)</f>
        <v>9.0909090909090912E-2</v>
      </c>
      <c r="G20" s="39">
        <f>SUM(D20:F20)</f>
        <v>1</v>
      </c>
    </row>
    <row r="21" spans="3:7" ht="25.5">
      <c r="C21" s="42" t="s">
        <v>179</v>
      </c>
      <c r="D21" s="39">
        <f>(D8/$G$8)</f>
        <v>0</v>
      </c>
      <c r="E21" s="39">
        <f t="shared" ref="E21:F21" si="1">(E8/$G$8)</f>
        <v>0.7142857142857143</v>
      </c>
      <c r="F21" s="39">
        <f t="shared" si="1"/>
        <v>0.2857142857142857</v>
      </c>
      <c r="G21" s="39">
        <f>SUM(D21:F21)</f>
        <v>1</v>
      </c>
    </row>
    <row r="22" spans="3:7" ht="25.5">
      <c r="C22" s="42" t="s">
        <v>180</v>
      </c>
      <c r="D22" s="39">
        <f>(D9/$G$9)</f>
        <v>0</v>
      </c>
      <c r="E22" s="39">
        <f>(E9/$G$9)</f>
        <v>1</v>
      </c>
      <c r="F22" s="39">
        <f>(F9/G9)</f>
        <v>0</v>
      </c>
      <c r="G22" s="39">
        <f t="shared" ref="G22:G24" si="2">SUM(D22:F22)</f>
        <v>1</v>
      </c>
    </row>
    <row r="23" spans="3:7" ht="25.5">
      <c r="C23" s="42" t="s">
        <v>181</v>
      </c>
      <c r="D23" s="39">
        <f>(D10/G10)</f>
        <v>0.21428571428571427</v>
      </c>
      <c r="E23" s="39">
        <f>(E10/G10)</f>
        <v>0.7142857142857143</v>
      </c>
      <c r="F23" s="39">
        <f>(F10/G10)</f>
        <v>7.1428571428571425E-2</v>
      </c>
      <c r="G23" s="39">
        <f>SUM(D23:F23)</f>
        <v>1</v>
      </c>
    </row>
    <row r="24" spans="3:7">
      <c r="C24" s="42" t="s">
        <v>182</v>
      </c>
      <c r="D24" s="39">
        <f>(D11/G11)</f>
        <v>0</v>
      </c>
      <c r="E24" s="39">
        <f>E11/G11</f>
        <v>0.93333333333333335</v>
      </c>
      <c r="F24" s="39">
        <f>(F11/G11)</f>
        <v>6.6666666666666666E-2</v>
      </c>
      <c r="G24" s="39">
        <f t="shared" si="2"/>
        <v>1</v>
      </c>
    </row>
    <row r="25" spans="3:7">
      <c r="C25" s="40" t="s">
        <v>16</v>
      </c>
      <c r="D25" s="41">
        <f>+(D12/G12)</f>
        <v>7.1428571428571425E-2</v>
      </c>
      <c r="E25" s="41">
        <f>+(E12/G12)</f>
        <v>0.7857142857142857</v>
      </c>
      <c r="F25" s="41">
        <f>+(F12/G12)</f>
        <v>0.14285714285714285</v>
      </c>
      <c r="G25" s="41">
        <f>SUM(D25:F25)</f>
        <v>1</v>
      </c>
    </row>
    <row r="26" spans="3:7" ht="15.75">
      <c r="C26" s="2"/>
      <c r="D26" s="3"/>
      <c r="E26" s="3"/>
      <c r="F26" s="3"/>
      <c r="G26" s="3"/>
    </row>
  </sheetData>
  <mergeCells count="8">
    <mergeCell ref="C17:C18"/>
    <mergeCell ref="D17:F17"/>
    <mergeCell ref="G17:G18"/>
    <mergeCell ref="C2:G2"/>
    <mergeCell ref="C4:C5"/>
    <mergeCell ref="D4:F4"/>
    <mergeCell ref="G4:G5"/>
    <mergeCell ref="C15:G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Evaluación</dc:creator>
  <cp:lastModifiedBy>Evaluacion</cp:lastModifiedBy>
  <dcterms:created xsi:type="dcterms:W3CDTF">2022-01-19T18:11:05Z</dcterms:created>
  <dcterms:modified xsi:type="dcterms:W3CDTF">2024-02-17T02:04:58Z</dcterms:modified>
</cp:coreProperties>
</file>