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E:\MICHELLE DELARRUE\2022\Reporte de metas MIR\Reporte 4° Trimestre 2022\Reporte VF\"/>
    </mc:Choice>
  </mc:AlternateContent>
  <xr:revisionPtr revIDLastSave="0" documentId="13_ncr:1_{57DB3899-57B0-4A62-8256-D719BBF17BDB}" xr6:coauthVersionLast="36" xr6:coauthVersionMax="47" xr10:uidLastSave="{00000000-0000-0000-0000-000000000000}"/>
  <bookViews>
    <workbookView xWindow="-120" yWindow="-120" windowWidth="20730" windowHeight="11160" xr2:uid="{24732525-8FAB-42ED-8B07-C43A2440B7AB}"/>
  </bookViews>
  <sheets>
    <sheet name="Hoja1" sheetId="1" r:id="rId1"/>
    <sheet name="Hoja2" sheetId="2" r:id="rId2"/>
  </sheets>
  <definedNames>
    <definedName name="_xlnm._FilterDatabase" localSheetId="0" hidden="1">Hoja1!$A$1:$N$66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2" l="1"/>
  <c r="D22" i="2"/>
  <c r="D21" i="2"/>
  <c r="F20" i="2"/>
  <c r="D20" i="2"/>
  <c r="M64" i="1"/>
  <c r="L64" i="1"/>
  <c r="L62" i="1"/>
  <c r="M62" i="1"/>
  <c r="L63" i="1"/>
  <c r="M63" i="1"/>
  <c r="L65" i="1"/>
  <c r="M65" i="1"/>
  <c r="L66" i="1"/>
  <c r="M66" i="1"/>
  <c r="L60" i="1"/>
  <c r="M60" i="1"/>
  <c r="L61" i="1"/>
  <c r="M61" i="1"/>
  <c r="L58" i="1"/>
  <c r="M58" i="1"/>
  <c r="L59" i="1"/>
  <c r="M59" i="1"/>
  <c r="M57" i="1"/>
  <c r="L57" i="1"/>
  <c r="M56" i="1"/>
  <c r="L56" i="1"/>
  <c r="M55" i="1"/>
  <c r="L55" i="1"/>
  <c r="L53" i="1"/>
  <c r="M53" i="1"/>
  <c r="L54" i="1"/>
  <c r="M54" i="1"/>
  <c r="L49" i="1"/>
  <c r="M49" i="1"/>
  <c r="L50" i="1"/>
  <c r="M50" i="1"/>
  <c r="L51" i="1"/>
  <c r="M51" i="1"/>
  <c r="L52" i="1"/>
  <c r="M52" i="1"/>
  <c r="L43" i="1"/>
  <c r="M43" i="1"/>
  <c r="L44" i="1"/>
  <c r="M44" i="1"/>
  <c r="L45" i="1"/>
  <c r="M45" i="1"/>
  <c r="L46" i="1"/>
  <c r="M46" i="1"/>
  <c r="L47" i="1"/>
  <c r="M47" i="1"/>
  <c r="L48" i="1"/>
  <c r="M48" i="1"/>
  <c r="L40" i="1"/>
  <c r="M40" i="1"/>
  <c r="L41" i="1"/>
  <c r="M41" i="1"/>
  <c r="L42" i="1"/>
  <c r="M42" i="1"/>
  <c r="M39" i="1"/>
  <c r="L39" i="1"/>
  <c r="M38" i="1"/>
  <c r="L38" i="1"/>
  <c r="L34" i="1"/>
  <c r="M34" i="1"/>
  <c r="L35" i="1"/>
  <c r="M35" i="1"/>
  <c r="L36" i="1"/>
  <c r="M36" i="1"/>
  <c r="L37" i="1"/>
  <c r="M37" i="1"/>
  <c r="L32" i="1"/>
  <c r="M32" i="1"/>
  <c r="L33" i="1"/>
  <c r="M33" i="1"/>
  <c r="L29" i="1"/>
  <c r="M29" i="1"/>
  <c r="L30" i="1"/>
  <c r="M30" i="1"/>
  <c r="L31" i="1"/>
  <c r="M31" i="1"/>
  <c r="L26" i="1"/>
  <c r="M26" i="1"/>
  <c r="L27" i="1"/>
  <c r="M27" i="1"/>
  <c r="L28" i="1"/>
  <c r="M28" i="1"/>
  <c r="L24" i="1"/>
  <c r="M24" i="1"/>
  <c r="L25" i="1"/>
  <c r="M25" i="1"/>
  <c r="L23" i="1"/>
  <c r="M23" i="1"/>
  <c r="L22" i="1"/>
  <c r="M22" i="1"/>
  <c r="L21" i="1"/>
  <c r="M21" i="1"/>
  <c r="L20" i="1"/>
  <c r="M20" i="1"/>
  <c r="L19" i="1"/>
  <c r="L18" i="1"/>
  <c r="M18" i="1"/>
  <c r="L17" i="1"/>
  <c r="M17" i="1"/>
  <c r="M16" i="1"/>
  <c r="L16" i="1"/>
  <c r="M15" i="1"/>
  <c r="L15" i="1"/>
  <c r="L14" i="1"/>
  <c r="M14" i="1"/>
  <c r="M13" i="1"/>
  <c r="L13" i="1"/>
  <c r="M12" i="1"/>
  <c r="L12" i="1"/>
  <c r="L10" i="1"/>
  <c r="M10" i="1"/>
  <c r="L11" i="1"/>
  <c r="M11" i="1"/>
  <c r="M9" i="1"/>
  <c r="L9" i="1"/>
  <c r="M8" i="1"/>
  <c r="L8" i="1"/>
  <c r="M7" i="1"/>
  <c r="L7" i="1"/>
  <c r="M6" i="1"/>
  <c r="L6" i="1"/>
  <c r="L4" i="1"/>
  <c r="M4" i="1"/>
  <c r="L5" i="1"/>
  <c r="M5" i="1"/>
  <c r="L3" i="1"/>
  <c r="M3" i="1"/>
  <c r="M2" i="1"/>
  <c r="L2" i="1"/>
  <c r="G23" i="2" l="1"/>
  <c r="F12" i="2"/>
  <c r="E12" i="2"/>
  <c r="D12" i="2"/>
  <c r="G11" i="2"/>
  <c r="D24" i="2" s="1"/>
  <c r="G10" i="2"/>
  <c r="G9" i="2"/>
  <c r="E22" i="2" s="1"/>
  <c r="G22" i="2" s="1"/>
  <c r="G8" i="2"/>
  <c r="E21" i="2" s="1"/>
  <c r="G21" i="2" s="1"/>
  <c r="G7" i="2"/>
  <c r="E20" i="2" s="1"/>
  <c r="G20" i="2" s="1"/>
  <c r="G6" i="2"/>
  <c r="F19" i="2" l="1"/>
  <c r="E19" i="2"/>
  <c r="E24" i="2"/>
  <c r="G24" i="2"/>
  <c r="G19" i="2"/>
  <c r="G12" i="2"/>
  <c r="E25" i="2" l="1"/>
  <c r="F25" i="2"/>
  <c r="D25" i="2"/>
  <c r="G25" i="2" l="1"/>
</calcChain>
</file>

<file path=xl/sharedStrings.xml><?xml version="1.0" encoding="utf-8"?>
<sst xmlns="http://schemas.openxmlformats.org/spreadsheetml/2006/main" count="237" uniqueCount="160">
  <si>
    <t>Programa presupuestario</t>
  </si>
  <si>
    <t>Nombre del Indicador</t>
  </si>
  <si>
    <t>Valor de la Meta Aprobada 
(1)</t>
  </si>
  <si>
    <t>Numerador Meta Aprobada</t>
  </si>
  <si>
    <t>Denominador Meta Aprobada</t>
  </si>
  <si>
    <t>Valor de la Meta Ajustada
(2)</t>
  </si>
  <si>
    <t>Numerador Meta Modificada</t>
  </si>
  <si>
    <t>Denominador Meta Modificada</t>
  </si>
  <si>
    <t>Valor de la Meta Alcanzada 
(3)</t>
  </si>
  <si>
    <t>Numerador Meta Alcanzada</t>
  </si>
  <si>
    <t>Denominador Meta Alcanzada</t>
  </si>
  <si>
    <t>% de Cumplimiento
Alcanzada/
Aprobada 
(3/1)</t>
  </si>
  <si>
    <t>% de Cumplimiento
Alcanzada/
Modificada
(3/2)</t>
  </si>
  <si>
    <t xml:space="preserve">Causas, riesgos y acciones específicas a seguir para su regularización
</t>
  </si>
  <si>
    <t>E-003 - Investigación científica, desarrollo e innovación</t>
  </si>
  <si>
    <t>Porcentaje de proyectos interinstitucionales generados</t>
  </si>
  <si>
    <t>Proporción de publicaciones arbitradas por investigador de los Centros de Investigación CONACYT</t>
  </si>
  <si>
    <t>Tasa de variación de Actividades de divulgación y difusión de la ciencia</t>
  </si>
  <si>
    <t>Proporción de Posgrados de calidad</t>
  </si>
  <si>
    <t>Tasa de variación del número de contratos o convenios firmados vigentes realizados</t>
  </si>
  <si>
    <t>Porcentaje de alumnos de los Centros Públicos de Investigación CONACYT apoyados</t>
  </si>
  <si>
    <t>Porcentaje de Proyectos finalizados en tiempo y forma</t>
  </si>
  <si>
    <t>Eficiencia terminal de alumnos por cohorte</t>
  </si>
  <si>
    <t>Tasa de variación de solicitudes de ingreso (incluye FIDERH)</t>
  </si>
  <si>
    <t>Proporción de recursos para la investigación</t>
  </si>
  <si>
    <t>Razón de participación en actividades de divulgación</t>
  </si>
  <si>
    <t>F-003 - Programas nacionales estratégicos de ciencia, tecnología y vinculación con el sector social, público y privado</t>
  </si>
  <si>
    <t>Brecha de asignación de apoyos a las Humanidades, la Ciencia y la Innovación en las Entidades Federativas.</t>
  </si>
  <si>
    <t>Porcentaje de actores nacionales que desarrollaron sus capacidades orientadas a la atención de problemas prioritarios</t>
  </si>
  <si>
    <t>Porcentaje de proyectos de infraestructura apoyados</t>
  </si>
  <si>
    <t xml:space="preserve"> Porcentaje de proyectos por encargo de Estado apoyados </t>
  </si>
  <si>
    <t>Porcentaje de proyectos para atender emergencias nacionales apoyados</t>
  </si>
  <si>
    <t xml:space="preserve"> Porcentaje de proyectos de actividades generales de Ciencia, Tecnología e Innovación y acceso al conocimiento apoyados </t>
  </si>
  <si>
    <t xml:space="preserve">Porcentaje de proyectos formalizados </t>
  </si>
  <si>
    <t xml:space="preserve">Porcentaje de proyectos (solicitudes) aprobados </t>
  </si>
  <si>
    <t xml:space="preserve"> Porcentaje de propuestas de solicitud de apoyo con evaluación </t>
  </si>
  <si>
    <t xml:space="preserve"> Porcentaje de convocatorias emitidas </t>
  </si>
  <si>
    <t xml:space="preserve"> Gasto en Investigación Científica y Desarrollo Experimental (GIDE) ejecutado por la Instituciones de Educación Superior (IES) respecto al Producto Interno Bruto (PIB) </t>
  </si>
  <si>
    <t xml:space="preserve"> K-010 - Proyectos de infraestructura social de ciencia y tecnología </t>
  </si>
  <si>
    <t xml:space="preserve">Porcentaje de CPI que presentan Documento de Planeación </t>
  </si>
  <si>
    <t>Porcentaje de Programas y Proyectos de Inversión registrados en cartera de inversión</t>
  </si>
  <si>
    <t>Porcentaje de Proyectos de Inversión sometidos a evaluación</t>
  </si>
  <si>
    <t>P-001 - Diseño y evaluación de políticas en ciencia, tecnología e innovación</t>
  </si>
  <si>
    <t xml:space="preserve">Brecha de asignación de apoyos a las Humanidades, la Ciencia , la Tecnología y la Innovación en las Entidades Federativas.    </t>
  </si>
  <si>
    <t xml:space="preserve"> Índice de mejora del ISED de los Pp presupuestarios del CONACyT</t>
  </si>
  <si>
    <t>Porcentaje de ASM reportados en SSAS respecto del total de ASM vigentes</t>
  </si>
  <si>
    <t xml:space="preserve">Consultas promedio por días del Informe de Actividades y del Informe de Autoevaluación del Consejo Nacional de Ciencia y Tecnología </t>
  </si>
  <si>
    <t>Porcentaje de informes finales de evaluaciones externas entregados</t>
  </si>
  <si>
    <t xml:space="preserve">Tasa de Variación de días invertidos en el proceso de recopilación, procesamiento e integración del Informe de Actividades y de Autoevaluación del Consejo Nacional de Ciencia y Tecnología </t>
  </si>
  <si>
    <t>Porcentaje de asesorías proporcionadas a las unidades responsables para la mejora de la MIR de los programas presupuestarios del CONACYT</t>
  </si>
  <si>
    <t>Porcentaje de actividades de monitoreo de ASM realizadas</t>
  </si>
  <si>
    <t>Porcentaje de contratos de evaluaciones externas mandatadas en el Programa Anual de Evaluación (PAE) a los programas presupuestarios del CONACYT formalizados</t>
  </si>
  <si>
    <t>S-190 - Becas de posgrado y apoyos a la calidad</t>
  </si>
  <si>
    <t>Gasto en Investigación Científica y Desarrollo Experimental (GIDE) ejecutado por la Instituciones de Educación Superior (IES) respecto al Producto Interno Bruto (PIB)</t>
  </si>
  <si>
    <t>Porcentaje de exbecarios del Conacyt que ingresa de al Sistema Nacional de Investigadores (SNI)</t>
  </si>
  <si>
    <t>Porcentaje de Nuevas Becas de Posgrado.</t>
  </si>
  <si>
    <t>Porcentaje de programas pertenecientes al Programa Nacional de Posgrados de Calidad (PNPC) que tienen el nivel más alto de consolidación: competencia internacional</t>
  </si>
  <si>
    <t>Porcentaje de Mujeres Beneficiadas con una Beca Nueva de Posgrado</t>
  </si>
  <si>
    <t>Porcentaje de Becas Nuevas para la Consolidación de Doctores</t>
  </si>
  <si>
    <t>Porcentaje de convocatorias publicadas</t>
  </si>
  <si>
    <t xml:space="preserve">Porcentaje de avance en el ejercicio del presupuesto asignado para el Programa Presupuestario Becas de Posgrado y Apoyos a la Calidad (Pp. S190) </t>
  </si>
  <si>
    <t>Porcentaje de Avance en el Ejercicio del Presupuesto de Becas, con Enfoque de Género.</t>
  </si>
  <si>
    <t>S-191 - Sistema Nacional de Investigadores</t>
  </si>
  <si>
    <t>Promedio de citas por artículo publicado en revistas indizadas por investigadores mexicanos.</t>
  </si>
  <si>
    <t>Porcentaje de estímulos económicos de la modalidad Candidato a Investigador Nacional con respecto al total de miembros del SNI entregados</t>
  </si>
  <si>
    <t xml:space="preserve">Porcentaje de estímulos económicos de la modalidad Investigador Nacional Nivel I con respecto al total de miembros del SNI entregados </t>
  </si>
  <si>
    <t xml:space="preserve">Porcentaje de estímulos económicos de la modalidad Investigador Nacional Nivel II con respecto al total de miembros del SNI entregados </t>
  </si>
  <si>
    <t xml:space="preserve">Porcentaje de estímulos económicos de la modalidad Investigador Nacional Nivel III  e Investigadores Eméritos con respecto al total de miembros del SNI entregados </t>
  </si>
  <si>
    <t>Porcentaje de miembros vigentes en el Sistema Nacional de Investigadores que logran renovar su permanencia sobre el total que lo solicita.</t>
  </si>
  <si>
    <t>Porcentaje de investigadores de Nivel III y Eméritos que cuentan con ayudantes de investigación</t>
  </si>
  <si>
    <t>Tasa de variación de investigadores nacionales vigentes</t>
  </si>
  <si>
    <t>Porcentaje de cobertura del Sistema Nacional de Investigadores</t>
  </si>
  <si>
    <t>Tasa de variación de los artículos científicos publicados en revistas indizadas a nivel mundial</t>
  </si>
  <si>
    <t>Tasa de artículos científicos publicados por cada millón de habitantes.</t>
  </si>
  <si>
    <t>Porcentaje de dictámenes rectificados durante la reconsideración.</t>
  </si>
  <si>
    <t>Porcentaje de dictámenes elaborados respecto del total de solicitudes recibidas</t>
  </si>
  <si>
    <t>Porcentaje del presupuesto ejercido acumulado trimestralmente en la operación del programa.</t>
  </si>
  <si>
    <t>Programa presupuestario (Modalidad y nombre)</t>
  </si>
  <si>
    <t>Indicadores por tipo de  cumplimiento de la meta</t>
  </si>
  <si>
    <t>Total</t>
  </si>
  <si>
    <t>Indicadores menores al 80%</t>
  </si>
  <si>
    <t>Indicadores entre 80% y 115%</t>
  </si>
  <si>
    <t>Indicadores mayores al 115%</t>
  </si>
  <si>
    <t>Indicadores por % de  cumplimiento de la meta</t>
  </si>
  <si>
    <t>% Indicadores menores al 80%</t>
  </si>
  <si>
    <t>% Indicadores entre 80% y 115%</t>
  </si>
  <si>
    <t>% Indicadores mayores al 115%</t>
  </si>
  <si>
    <r>
      <t xml:space="preserve">E003: </t>
    </r>
    <r>
      <rPr>
        <sz val="9"/>
        <color theme="1"/>
        <rFont val="Montserrat"/>
      </rPr>
      <t>Investigación científica, desarrollo e innovación</t>
    </r>
  </si>
  <si>
    <r>
      <rPr>
        <b/>
        <sz val="9"/>
        <color theme="1"/>
        <rFont val="Montserrat"/>
      </rPr>
      <t>F003</t>
    </r>
    <r>
      <rPr>
        <sz val="9"/>
        <color theme="1"/>
        <rFont val="Montserrat"/>
      </rPr>
      <t>: Programas nacionales estratégicos de ciencia, tecnología y vinculación con el sector social, público y privado.</t>
    </r>
  </si>
  <si>
    <r>
      <rPr>
        <b/>
        <sz val="9"/>
        <color theme="1"/>
        <rFont val="Montserrat"/>
      </rPr>
      <t>K010:</t>
    </r>
    <r>
      <rPr>
        <sz val="9"/>
        <color theme="1"/>
        <rFont val="Montserrat"/>
      </rPr>
      <t xml:space="preserve"> Proyectos de infraestructura social de ciencia y tecnología</t>
    </r>
  </si>
  <si>
    <r>
      <rPr>
        <b/>
        <sz val="9"/>
        <color theme="1"/>
        <rFont val="Montserrat"/>
      </rPr>
      <t>P001:</t>
    </r>
    <r>
      <rPr>
        <sz val="9"/>
        <color theme="1"/>
        <rFont val="Montserrat"/>
      </rPr>
      <t xml:space="preserve"> Diseño y evaluación de políticas en ciencia, tecnología e innovación</t>
    </r>
  </si>
  <si>
    <r>
      <rPr>
        <b/>
        <sz val="9"/>
        <color theme="1"/>
        <rFont val="Montserrat"/>
      </rPr>
      <t>S190</t>
    </r>
    <r>
      <rPr>
        <sz val="9"/>
        <color theme="1"/>
        <rFont val="Montserrat"/>
      </rPr>
      <t>: Becas de posgrado y otras modalidades de apoyo a la calidad</t>
    </r>
  </si>
  <si>
    <r>
      <rPr>
        <b/>
        <sz val="9"/>
        <color theme="1"/>
        <rFont val="Montserrat"/>
      </rPr>
      <t>S191</t>
    </r>
    <r>
      <rPr>
        <sz val="9"/>
        <color theme="1"/>
        <rFont val="Montserrat"/>
      </rPr>
      <t>: Sistema Nacional de Investigadores</t>
    </r>
  </si>
  <si>
    <t>Causa: La diferencia del número de contratos de proyectos de transferencia tecnológica de 2022 respecto de 2021, fue de 89 proyectos como resultado de la recuperación de la actividad económica nacional.</t>
  </si>
  <si>
    <t xml:space="preserve">Causa: Si bien el numerador y denominador se quedaron ligeramente por debajo de la meta, se observa que aproximadamente cada investigador adscrito a algún Centro Público cuenta con dos publicaciones. </t>
  </si>
  <si>
    <t xml:space="preserve">Causa: En este año se cuenta con un mayor número de alumnos matriculados de lo esperado, sin embargo, el número de alumnos apoyados fue menor de lo previsto, razón por la que el meta alcanzada quedó por debajo de lo planeado. </t>
  </si>
  <si>
    <t xml:space="preserve">Causa: Con la  reanudación de las actividades presenciales en los Centros Públicos, se pudieron llevar más actividades de divulgación en las instalaciones de los propios Centros, tales como Talleres, Conferencias, seminarios, congresos, Foros, visitas guiadas, entre otras actividades. </t>
  </si>
  <si>
    <t xml:space="preserve">Causa: La meta se superó, debido a la colaboración de los Centros Públicos con otras dependencias de las Administración Pública Federal, Instituciones de Educación Superior, así como organizaciones de la sociedad civil. </t>
  </si>
  <si>
    <t xml:space="preserve">Causa: El número de actividades de divulgación llevadas a cabo en 2022, fue mayor a las realizadas en 2021, esto se debe en gran medida por la reanudación de las actividades presenciales en los Centros Públicos. </t>
  </si>
  <si>
    <t>Proporción de la Población Económicamente Activa  (PEA) de México dedicada a actividades de investigación y desarrollo</t>
  </si>
  <si>
    <t xml:space="preserve">Causa: La información es preliminar, debido a que los datos reportados corresponden a los resultados del tercer trimestre de 2022 de la Encuesta Nacional de Ocupación y Empleo, Nueva Edición (ENOEN). </t>
  </si>
  <si>
    <t>Causa: En el acumulado de los Centros Públicos, en cuanto al número de solicitudes de ingreso, estas fueron menos que las del año anterior. El Centro que registró el mayor número de solicitudes de ingreso fue el Instituto Mora, comparadas con las del 2021.</t>
  </si>
  <si>
    <t xml:space="preserve">Causa: Si bien la meta alcanzada se encuentra 2.62 puntos porcentuales por debajo de lo esperado, se observa que hubo un mayor número de estudiantes graduados y los matriculados, respecto del año anterior. </t>
  </si>
  <si>
    <t xml:space="preserve">Causa: Se desarrolló un mayor número de proyectos en 2022, pero solo el 30.95 por ciento concluyó en los tiempos establecidos. Al resto de los proyectos se les seguirá dando seguimiento hasta su finalización.  </t>
  </si>
  <si>
    <t>Causa: Si bien existe diferencia entre el numerador y denominador alcanzados respecto de los esperados, la meta se alcanzó.</t>
  </si>
  <si>
    <t>Causa: La proporción de recursos externos respecto a los recursos fiscales es menor de lo que se esperaba, sin embargo, con el desarrollo de proyectos de investigación, el monto proveniente de financiamiento externo fue mayor de lo planeado, así como recursos fiscales asignados.</t>
  </si>
  <si>
    <t>Porcentaje de estudiantes inscritos en alguna especialidad, maestría o doctorado pertenecientes al Programa Nacional de Posgrados de Calidad (PNPC) que ofrecen los Centros Públicos de Investigación (CPI CONACYT)</t>
  </si>
  <si>
    <t>Causa: Con la reanudación de las actividades presenciales en los Centros Públicos, incrementó el número de estudiantes inscritos en los programas de posgrado.</t>
  </si>
  <si>
    <t xml:space="preserve">Causa: Durante el año 2022 se formalizaron 574 proyectos en el Programa F003. En el segundo semestre de 2022 se apoyaron 122 proyectos de 124 que se tenían programados. De estos, para el periodo de reporte actual, se apoyaron 48 proyectos en la modalidad de actividades generales de Ciencia, Tecnología e Innovación, 18 proyectos más de los que se habían estimado, debido a que es la modalidad que más solicitudes de apoyo recibe.  
Efecto: En el segundo semestre 2022 Se apoyaron 122 proyectos de 124 que se habían propuesto, por que se alcanzó el 98% de proyectos apoyados en el periodo, asimismo se apoyó un mayor número de proyectos en la modalidad de actividades generales de Ciencia, Tecnología e Innovación, por lo que la meta quedo 62% arriba de lo planeado. </t>
  </si>
  <si>
    <t>Causa: En el 4° trimestre de 2022 se tenían programadas 13 solicitudes y se recibieron 17. A finales del mes de septiembre y en el mes de octubre se descomprometieron recursos por 18.41 millones de pesos correspondientes a 41 proyectos que fueron cancelados. Con los recursos que se descomprometieron se apoyaron 4 propuestas más.
Efecto: Se aprobaron 4 solicitudes más de las que se tenían programadas en el 4° trimestre 2022.</t>
  </si>
  <si>
    <t>Causa: Durante el año 2022 en el Programa F003 se formalizaron 574 proyectos. En el 4° trimestre de 2022 se formalizaron (numerador) 63 proyectos de 61 proyectados, 3% más de los esperado y se autorizaron (denominador) 17 proyectos de 13 estimados, es decir, 30% por encima de lo planeado. El incremento en el denominador se debió a que en  los meses de septiembre y octubre se descomprometieron recursos por 18.41 mdp, con los cuales se autorizó el apoyo a 4 proyectos más.
Efecto: "Aún cuando se formalizaron (numerador) 2 proyectos más y se autorizaron (denominador) 4 proyectos adicionales, el valor de la meta alcanzada fue menor de lo esperado.  por otro lado y debido al comportamiento del indicador, para 2023, se ajustó el método de cálculo para que se reporte de manera acumulada cada trimestre."</t>
  </si>
  <si>
    <t>Causa: En la modalidad de Proyectos de Emergencias Nacionales no se apoyaron proyectos debido a que no surgieron contingencias, por lo que en el segundo semestre de 2022 no hubo variaciones en el indicador.
Efecto: Para el segundo semestre 2022 no hubo apoyos en la modalidad de Proyectos de Emergencias Nacionales, con lo cual se cumplió con lo programado para este indicador.</t>
  </si>
  <si>
    <t xml:space="preserve">Causa: Para el 2022 se proyectó apoyar a 276 actores nacionales que llevan a cabo actividades relacionas con la investigación, el desarrollo de la ciencia, la tecnología y la innovación orientadas a la atención de problemas prioritarios. Al cierre de año se logró beneficiar a 272 actores naciones de los sectores, público, privado y social, de los cuales 53, de los 55 estimados, desarrollaron proyectos de las modalidades de emergencia nacional y por encargo de Estado.
Efecto: Se alcanzó el 98% de la meta estimada. </t>
  </si>
  <si>
    <t xml:space="preserve">Causa: Durante el año 2022 en el Programa se formalizaron 574 proyectos. En el segundo semestre 2022 se apoyaron 122 de 124 apoyos que se tenían programados; 28 corresponden a la modalidad de proyectos por encargo de Estado, debido a que se apoyó un número mayor de proyectos en la modalidad de Proyectos de actividades generales de Ciencia, Tecnología e Innovación.
Efecto: Se observó un menor dinamismo en las propuestas de la modalidad por encargo de Estado, quedando 40.71% por debajo de la meta planeada. </t>
  </si>
  <si>
    <t>Causa: En 2022, se emitieron únicamente 5 convocatorias para el Programa presupuestario F003, debido a que en este mismo año se dio seguimiento a los proyectos multianuales de las convocatorias emitidas en 2021.
Efecto: En el 4° trimestre de 2022 solo se emitió 1 convocatoria de 2 programadas, lo que representa el 50% de la meta.</t>
  </si>
  <si>
    <t>Causa: En el último trimestre de 2022 se aprobaron 17 propuestas con evaluación en el Programa Presupuestario F003, debido al descompromiso de recursos por 18.41 millones de pesos, correspondientes a 41 proyectos que decidieron no solicitar las ministraciones y fueron cancelados, por lo cual, hubo disposición de recursos y se presentaron otras propuestas al Comité Técnico y de Administración del programa, las cuales fueron autorizadas.
Efecto: En el 4° trimestre del 2022 se aprobaron 4 propuestas con evaluación más de las programadas en el periodo.</t>
  </si>
  <si>
    <t>Causa: En el segundo semestre de 2022, se apoyaron 46 proyectos de la modalidad de proyectos de infraestructura, mismos que se habían estimado apoyar. Estos proyectos derivaron de la convocatoria Fortalecimiento de infraestructura y desarrollo de capacidades científicas. Asimismo, en este periodo, se apoyaron un total de 122 de 124 proyectos programados. 
Efecto: Se alcanzó la meta propuesta para el segundo semestre del 2022, ya que se apoyaron 46 proyectos en la modalidad de proyectos de infraestructura de 46 estimados, lo que representa el 101% del valor de la meta planeada.</t>
  </si>
  <si>
    <t xml:space="preserve">Causa: Se observa incremento en el indicador respecto de lo planeado, esto se debe a que los procesos administrativos para el registro de los apoyos otorgados aun no concluyen, por lo que los datos registrados son preliminares. </t>
  </si>
  <si>
    <t>Causa: Las entidades coordinadas cumplieron en tiempo y forma presentando sus respectivas solicitudes en el Mecánismo de Planeación.
Efecto: Se cumplo al 100% con la integración del Documento de Planeación.</t>
  </si>
  <si>
    <t xml:space="preserve">Causa: El último dato duro de GIDEIES = 39,344,611 de 2016 y sobre este dato se prevé un incremento del 5% en GIDE IES  Consideraciones:  1. Se prevé que la inversión en GIDE gobierno y empresas presente un mínimo de incremento. 2. Se mantiene la misma estimación del GIDEIES: 40,000,000 3. Se ajusto el dato del PIB a precios corrientes estimado por SHCP para 2022: 29,058,300,000.00. Dato obtenido de Criterios Generales de Política Económica 2023. </t>
  </si>
  <si>
    <t>Causa: Meta cumplida</t>
  </si>
  <si>
    <t>Causa: Las entidades coordinadas registrarón las solicitudes en el sistema correspondientes.
Efecto: Los registros de solicitudes en el Sistema de Cartera de Inversión, se integraron al Documento de Planeación , cumpliendo así con la meta programada.</t>
  </si>
  <si>
    <t xml:space="preserve">Porcentaje de Centros Públicos de Investigación del Consejo Nacional de Ciencia y Tecnología construidos o equipados.  </t>
  </si>
  <si>
    <t>Causa: En este ejercicio fiscal no se autorizarón recursos fiscales para este programa presupuestal.</t>
  </si>
  <si>
    <t xml:space="preserve">Porcentaje de proyectos de infraestructura de los Centros Públicos de Investigación del Consejo Nacional de Ciencia y Tecnología (CONACYT) construidos y/o equipados </t>
  </si>
  <si>
    <t>Causa: No se autorizo recursos fiscales para este Programa Prespuestario en este ejercicio fiscal.</t>
  </si>
  <si>
    <t xml:space="preserve">Causa: De acuerdo con las calificaciones obtenidas en el Índice de Seguimiento al Desempeño (ISeD) mejoró respecto a la obtenida en 2021, se puede observar que la valoración cualitativa de los Programas se encontró entre medio, medio alto y alto. </t>
  </si>
  <si>
    <t xml:space="preserve">Causa: El Informe de Autoevaluación Ene-Dic 2021, desde su publicación el 18 de abril de 2022 y hasta el 9 de enero de 2023 fecha en la que se hizo la consulta en el sistema, cuenta con un total de 477 consultas, mientras que el Informe de Actividades Ene-Marzo 2022 fue consultado en 986 ocasiones. La razón por la que este último tiene un mayor número de consultas se debe a que en este informe se reportó la actualización de las reglas de operación del programa y reglamento de becas, del Sistema Nacional de Investigadores, además se informó de la transición del PNPC al SNP; y los avances en el anteproyecto de la Ley de HCTI. </t>
  </si>
  <si>
    <t xml:space="preserve">Causa: El número de días invertidos en el proceso de integración y publicación de los informes está sujeto a la programación de las sesiones de Junta de Gobierno, ya que es en esta sesión en la que se aprueban los documentos. </t>
  </si>
  <si>
    <t>Causa: Durante el 2022 se trabajó en la actualización de los Instrumentos de seguimiento del desempeño de 4 programas, el S190, E003, S191 y F003.</t>
  </si>
  <si>
    <t>Causa: En 2022, se llevó a cabo la contratación del equipo evaluador para realizar la evaluación en materia de diseño del Programa presupuestario F003 - Programas nacionales estratégicos de ciencia, tecnología y vinculación con el sector social, público y privado.</t>
  </si>
  <si>
    <t xml:space="preserve">Causa: Se cumplió con el seguimiento programado de los 6 ASM comprometidos por el Conacyt durante el ciclo presupuestario 2022. 4 de los ASM pertenecen al Pp S190 "Becas de Posgrado y Apoyos a la Calidad" y 2 al Pp S191 "Sistema Nacional de Investigadores". Se continuará con el seguimiento de los ASM señalados hasta su conclusión. </t>
  </si>
  <si>
    <t>Causa: Se reportó en el SSAS de CONEVAL los avances de los ASM  6 comprometidos por el Conacyt durante el ciclo presupuestario 2022. 4 de los ASM pertenecen al Pp S190 "Becas de Posgrado y Apoyos a la Calidad" y 2 al Pp S191 "Sistema Nacional de Investigadores"</t>
  </si>
  <si>
    <t>Causa: De conformidad con las modificaciones a la normatividad que rige el Pp. S190 (Reglas de  Operación y Reglamento de Becas), en la cual se establece la obligación de este Consejo, la observancia de los principios que deben regir la selección de las personas beneficiarias, entre los que se encuentra, la equidad de género. De igual manera, al ser mayor el número de solicitudes para acceder a una beca nacional de Posgrado, trae como consecuencia que sea mayor el número de becas nuevas asignadas a mujeres.</t>
  </si>
  <si>
    <t xml:space="preserve">Causa: Las formalización de las becas asignadas en 2022 incrementó en el segundo semestre del año, lo cual implicó un ejercicio menor al estimado en el año. </t>
  </si>
  <si>
    <t>Porcentaje de cobertura del Programa Becas de posgrado y apoyos a la calidad</t>
  </si>
  <si>
    <t>Causa: Como puede observarse, existe una diferencia entre el denominador esperado y el alcanzado, la cual se explica con el incremento en la recepción de solicitudes  en el marco de las convocatorias del Pp. S190, particularmente las Becas de Posgrado Nacional, derivado de las modificaciones en el Reglamento de Becas y las Reglas de Operación del Programa, donde se reorientan de los criterios de asignación de becas de posgrado, en la que antes dichas becas se asignaban exclusivamente a estudiantes matriculados en programas del PNPC (ahora Sistema Nacional de Posgrado &lt;SNP&gt;), y a través de dichas modificaciones se establece la postulación directa de los aspirantes.</t>
  </si>
  <si>
    <t>Causa: Derivado de la Convocatoria de Ingreso, Permanencia y Promoción del Sistema Nacional de Investigadores se recibieron un mayor número de solicitudes de ingreso a las esperadas; el número de exbecarios de nuevo ingreso al Sistema Nacional de Investigadores también fue mayor respecto al número esperado, sin embargo, el resultado del indicador se cumplió.</t>
  </si>
  <si>
    <t>Causa: La diferencia entre el numerador esperado y el alcanzado se explica porque derivado de que algunas de las convocatorias de becas de consolidación, aun se encuentran en proceso de formalización. Por lo que se refiere al denominador alcanzado y al esperado, existe una ligera diferencia, esto se explica porque las convocatorias tuvieron una mayor demanda.</t>
  </si>
  <si>
    <t>Causa: Derivado de la transición del Programa Nacional de Posgrados de Calidad (PNPC) al Sistema Nacional de Posgrado (SNP), el nivel de consolidación de los programas no forma parte de los criterios del SNP, sin embargo, durante la operación del PNPC se tenía un total de 2,423 programas en su padrón, de los cuales 287 eran de competencia internacional.</t>
  </si>
  <si>
    <t>Causa: Los procedimientos necesarios para la emisión y publicación de las Convocatorias en el  marco del Pp. S190 fueron planeados, ejecutados y monitoreados de manera adecuada, sin embargo, la publicación de las convocatorias se modificó en el transcurso del año publicando para algunas de las modalidades, varias convocatorias según el número de periodos, lo que tuvo como resultado, una convocatoria adicional a las autorizadas.</t>
  </si>
  <si>
    <t>Causa: El recurso estaba previsto para cubrir un número mayor de solicitudes en las diferentes convocatorias, sin embargo, la formalización de las becas asignadas en 2022 incrementó en el segundo semestre del año, así como algunas de las convocatorias aun se encuentran en proceso de formalización de becas cuya pago se iniciará a partir del 2023, lo cual ocasionó un menor gasto al estimado.</t>
  </si>
  <si>
    <t xml:space="preserve">Causa: El último dato duro de GIDEIES = 39,344,611 de 2016 y sobre este dato se prevé un incremento del 5% en GIDE IES  Consideraciones:  1. Se prevé que la inversión en GIDE gobierno y empresas presente un mínimo de incremento. 2. Se mantiene la misma estimación del GIDEIES: 40,000,000 3. Se ajusto el dato del PIB a precios corrientes estimado por SHCP para 2022: 29,058,300,000.00. Dato obtenido de Criterios Generales de Política Económica 2023.  </t>
  </si>
  <si>
    <t>Causa: La diferencia que existe entre la meta estimada y la meta alcanzada se explica porque se recibieron más solicitudes a las esperadas en la modalidad de Becas de Posgrado, sin embargo, algunos aspirantes no concluyeron el proceso de solicitud.</t>
  </si>
  <si>
    <t>Causa: La meta fue cumplida.</t>
  </si>
  <si>
    <t>Causa: Las diferencias observadas entre la meta esperada y la meta alcanzada, se explica porque derivado de la modificación al reglamento del Sistema Nacional de Investigadores, las y los investigadores miembros tienen la oportunidad de extender el periodo de vigencia mediante otros mecanismos que no sea la solicitud de permanencia a través de la convocatoria.</t>
  </si>
  <si>
    <t>Causa: Las diferencias observadas entre el numerador ajustado y el numerador alcanzado obedece a que, algunos investigadores en el nivel III y Eméritos, a pesar de contar con la distinción, no cumplieron con los requisitos reglamentarios para la entrega del apoyo económico. Por ejemplo, presentar un comprobante de adscripción institucional.</t>
  </si>
  <si>
    <t xml:space="preserve">Causa: Las diferencias observadas entre el numerador ajustado y el numerador alcanzado obedece a que, algunos investigadores en el nivel II, a pesar de contar con la distinción, no cumplieron con los requisitos reglamentarios para la entrega del apoyo económico. Por ejemplo, presentar un comprobante de adscripción institucional. </t>
  </si>
  <si>
    <t>Causa: Las diferencias observadas entre el numerador ajustado y el numerador alcanzado obedece a que, algunos investigadores en el nivel de candidatos, a pesar de contar con la distinción, no cumplieron con los requisitos reglamentarios para la entrega del apoyo económico. Por ejemplo, presentar un comprobante de adscripción institucional.</t>
  </si>
  <si>
    <t>Causa: La diferencia existente, se debe a que no se recibieron las solicitudes de reconsideración esperadas.</t>
  </si>
  <si>
    <t xml:space="preserve">Causa: Debido a que en los últimos años el número de artículos científicos publicados había ido incrementando, se estimaba que sucediera lo mismo para este año, sin embargo, la cifra fue menor. </t>
  </si>
  <si>
    <t>Causa: La diferencia que existe entre el numerador y el denominador de la meta esperada y la alcanzada, obedece a que se recibió un menor número de solicitudes.</t>
  </si>
  <si>
    <t>Causa: "Las diferencias observadas se explican por lo siguiente. En el numerador se observa un monto pagado mayor a lo esperado debido a que, mayor número de investigadores, cumplieron con los requisitos reglamentarios para la entrega del apoyo económico. Por ejemplo, tener una cuenta donde se pueda hacer el depósito correspondiente.  Por otra parte el denominador alcanzado durante este trimestre es menor, debido a que el denominador proyectado da cuenta del presupuesto solicitado en el anteproyecto de presupuesto de egresos de la federación 2022. No obstante, derivado de las negociaciones en la cámara de Diputados, al final, el presupuesto que autorizó SHCP para el Pp. S191 asciende a 7,277,633,878 pesos. Adicionalmente, al presupuesto aprobado, se le autorizó una ampliación líquida por la cantidad de 942,231,225.18."</t>
  </si>
  <si>
    <t>Causa: La producción científica en el quinquenio fue mayor de lo esperado, sin embargo, el número de citas fue menor. En promedio, cada artículo fue citado en 7 ocasiones. La variación entre lo planeado y lo alcanzado se debe a la actualización continua de la base de datos de InCites de Clarivate, la cual depende de información de la Colección principal de Web of Science.</t>
  </si>
  <si>
    <t xml:space="preserve">Causa: Debido a que en los último años el número de artículos publicados había ido incrementando, se esperaba que el indicador se mantuviera en la misma tendencia; sin embargo, la cifra fue menor. </t>
  </si>
  <si>
    <t>Causa: Las diferencias observadas entre el numerador ajustado y el numerador alcanzado obedece a que, algunos investigadores en el nivel I, a pesar de contar con la distinción, no cumplieron con los requisitos reglamentarios para la entrega del apoyo económico. Por ejemplo, presentar un comprobante de adscripción institucional.</t>
  </si>
  <si>
    <t>Causa: La diferencia que existe entre el numerador esperado y el numerado alcanzado, obedece a que existe una gran rotación en los ayudantes de investigadores, situación que se encuentra fuera del alcance de Conacyt.</t>
  </si>
  <si>
    <t>Porcentaje de Matrices de Indicadores para Resultados (MIR) de los programas presupuestarios de CONACYT con recomendaciones internas y externas incorporadas</t>
  </si>
  <si>
    <t>Cuadro 1: Cumplimiento de las metas al cuarto trimestre de 2022 de los Indicadores de las MIR del CONACYT</t>
  </si>
  <si>
    <t>Cuadro 2: Porcentaje de Cumplimiento de las metas al cuarto trimestre de 2022 de los Indicadores de las MIR del CONACYT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</si>
</sst>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Montserrat"/>
    </font>
    <font>
      <b/>
      <sz val="10"/>
      <color theme="0"/>
      <name val="Montserrat"/>
    </font>
    <font>
      <sz val="11"/>
      <color theme="1"/>
      <name val="Calibri"/>
      <family val="2"/>
      <scheme val="minor"/>
    </font>
    <font>
      <sz val="11"/>
      <color theme="1"/>
      <name val="Arial Narrow"/>
      <family val="2"/>
    </font>
    <font>
      <sz val="10"/>
      <color theme="1"/>
      <name val="Montserrat"/>
    </font>
    <font>
      <b/>
      <sz val="10"/>
      <color theme="1"/>
      <name val="Montserrat"/>
    </font>
    <font>
      <b/>
      <sz val="9"/>
      <color theme="0"/>
      <name val="Montserrat"/>
    </font>
    <font>
      <b/>
      <sz val="9"/>
      <color theme="1"/>
      <name val="Montserrat"/>
    </font>
    <font>
      <sz val="9"/>
      <color theme="1"/>
      <name val="Montserrat"/>
    </font>
  </fonts>
  <fills count="5">
    <fill>
      <patternFill patternType="none"/>
    </fill>
    <fill>
      <patternFill patternType="gray125"/>
    </fill>
    <fill>
      <patternFill patternType="solid">
        <fgColor rgb="FF318270"/>
        <bgColor indexed="64"/>
      </patternFill>
    </fill>
    <fill>
      <patternFill patternType="solid">
        <fgColor rgb="FF1F504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rgb="FF1F5045"/>
      </left>
      <right style="thin">
        <color rgb="FF1F5045"/>
      </right>
      <top style="thin">
        <color rgb="FF1F5045"/>
      </top>
      <bottom style="thin">
        <color rgb="FF1F5045"/>
      </bottom>
      <diagonal/>
    </border>
    <border>
      <left/>
      <right/>
      <top style="thin">
        <color rgb="FF1F5045"/>
      </top>
      <bottom style="thin">
        <color rgb="FF1F5045"/>
      </bottom>
      <diagonal/>
    </border>
    <border>
      <left style="thin">
        <color indexed="64"/>
      </left>
      <right style="thin">
        <color indexed="64"/>
      </right>
      <top/>
      <bottom/>
      <diagonal/>
    </border>
  </borders>
  <cellStyleXfs count="2">
    <xf numFmtId="0" fontId="0" fillId="0" borderId="0"/>
    <xf numFmtId="9" fontId="3" fillId="0" borderId="0" applyFont="0" applyFill="0" applyBorder="0" applyAlignment="0" applyProtection="0"/>
  </cellStyleXfs>
  <cellXfs count="36">
    <xf numFmtId="0" fontId="0" fillId="0" borderId="0" xfId="0"/>
    <xf numFmtId="0" fontId="2" fillId="3" borderId="1"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4" fillId="4" borderId="0" xfId="0" applyFont="1" applyFill="1"/>
    <xf numFmtId="0" fontId="6" fillId="4" borderId="0" xfId="0" applyFont="1" applyFill="1" applyAlignment="1">
      <alignment horizontal="center" vertical="center" wrapText="1"/>
    </xf>
    <xf numFmtId="0" fontId="5" fillId="4" borderId="0" xfId="0" applyFont="1" applyFill="1" applyAlignment="1">
      <alignment horizontal="left" vertical="center" wrapText="1"/>
    </xf>
    <xf numFmtId="0" fontId="5" fillId="4" borderId="0" xfId="0" applyFont="1" applyFill="1"/>
    <xf numFmtId="0" fontId="5" fillId="0" borderId="0" xfId="0" applyFont="1"/>
    <xf numFmtId="0" fontId="8" fillId="4" borderId="0" xfId="0" applyFont="1" applyFill="1" applyAlignment="1">
      <alignment horizontal="left" vertical="center" wrapText="1"/>
    </xf>
    <xf numFmtId="0" fontId="9" fillId="4" borderId="0" xfId="0" applyFont="1" applyFill="1" applyAlignment="1">
      <alignment horizontal="center" vertical="center"/>
    </xf>
    <xf numFmtId="0" fontId="9" fillId="4" borderId="0" xfId="0" applyFont="1" applyFill="1" applyAlignment="1">
      <alignment horizontal="left" vertical="center" wrapText="1"/>
    </xf>
    <xf numFmtId="10" fontId="9" fillId="4" borderId="0" xfId="1" applyNumberFormat="1" applyFont="1" applyFill="1" applyAlignment="1">
      <alignment horizontal="center" vertical="center"/>
    </xf>
    <xf numFmtId="0" fontId="8" fillId="4" borderId="2" xfId="0" applyFont="1" applyFill="1" applyBorder="1"/>
    <xf numFmtId="10" fontId="8" fillId="4" borderId="2" xfId="1" applyNumberFormat="1" applyFont="1" applyFill="1" applyBorder="1" applyAlignment="1">
      <alignment horizontal="center"/>
    </xf>
    <xf numFmtId="0" fontId="7" fillId="2" borderId="3" xfId="0" applyFont="1" applyFill="1" applyBorder="1" applyAlignment="1">
      <alignment horizontal="center" vertical="center" wrapText="1"/>
    </xf>
    <xf numFmtId="0" fontId="6" fillId="4" borderId="4" xfId="0" applyFont="1" applyFill="1" applyBorder="1"/>
    <xf numFmtId="0" fontId="6" fillId="4" borderId="4" xfId="0" applyFont="1" applyFill="1" applyBorder="1" applyAlignment="1">
      <alignment horizontal="center"/>
    </xf>
    <xf numFmtId="0" fontId="1" fillId="0" borderId="1" xfId="0" applyFont="1" applyBorder="1"/>
    <xf numFmtId="4" fontId="1" fillId="0" borderId="1" xfId="0" applyNumberFormat="1" applyFont="1" applyBorder="1"/>
    <xf numFmtId="0" fontId="1" fillId="0" borderId="1" xfId="0" applyFont="1" applyBorder="1" applyAlignment="1">
      <alignment vertical="center"/>
    </xf>
    <xf numFmtId="0" fontId="1" fillId="0" borderId="1" xfId="0" applyFont="1" applyFill="1" applyBorder="1"/>
    <xf numFmtId="0" fontId="1" fillId="0" borderId="1" xfId="0" applyFont="1" applyFill="1" applyBorder="1" applyAlignment="1">
      <alignment wrapText="1"/>
    </xf>
    <xf numFmtId="4" fontId="1" fillId="0" borderId="1" xfId="0" applyNumberFormat="1" applyFont="1" applyFill="1" applyBorder="1"/>
    <xf numFmtId="0" fontId="0" fillId="0" borderId="0" xfId="0" applyFill="1"/>
    <xf numFmtId="4" fontId="1" fillId="0" borderId="1" xfId="0" applyNumberFormat="1" applyFont="1" applyFill="1" applyBorder="1" applyAlignment="1">
      <alignment vertical="center"/>
    </xf>
    <xf numFmtId="0" fontId="1" fillId="0" borderId="1" xfId="0" applyFont="1" applyFill="1" applyBorder="1" applyAlignment="1">
      <alignment vertical="center"/>
    </xf>
    <xf numFmtId="0" fontId="1" fillId="0" borderId="1" xfId="0" applyFont="1" applyFill="1" applyBorder="1" applyAlignment="1"/>
    <xf numFmtId="0" fontId="0" fillId="0" borderId="0" xfId="0" applyFill="1" applyAlignment="1">
      <alignment vertical="center"/>
    </xf>
    <xf numFmtId="4" fontId="0" fillId="0" borderId="0" xfId="0" applyNumberFormat="1"/>
    <xf numFmtId="4" fontId="2" fillId="3"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4" fontId="0" fillId="0" borderId="0" xfId="0" applyNumberFormat="1" applyFill="1"/>
    <xf numFmtId="4" fontId="1" fillId="0" borderId="5" xfId="0" applyNumberFormat="1" applyFont="1" applyFill="1" applyBorder="1"/>
    <xf numFmtId="0" fontId="7" fillId="2"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6" fillId="4" borderId="0" xfId="0" applyFont="1" applyFill="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1F5045"/>
      <color rgb="FF318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2DF6B-C9D9-4127-B14A-A227D5B55C9D}">
  <dimension ref="A1:N72"/>
  <sheetViews>
    <sheetView tabSelected="1" zoomScale="80" zoomScaleNormal="80" workbookViewId="0">
      <pane xSplit="5" ySplit="1" topLeftCell="F2" activePane="bottomRight" state="frozen"/>
      <selection pane="topRight" activeCell="F1" sqref="F1"/>
      <selection pane="bottomLeft" activeCell="A2" sqref="A2"/>
      <selection pane="bottomRight" activeCell="B7" sqref="B7"/>
    </sheetView>
  </sheetViews>
  <sheetFormatPr baseColWidth="10" defaultRowHeight="15" x14ac:dyDescent="0.25"/>
  <cols>
    <col min="1" max="1" width="20" customWidth="1"/>
    <col min="2" max="2" width="29.7109375" customWidth="1"/>
    <col min="3" max="3" width="11.5703125" customWidth="1"/>
    <col min="4" max="4" width="19.5703125" customWidth="1"/>
    <col min="5" max="5" width="21" customWidth="1"/>
    <col min="6" max="6" width="11.5703125" customWidth="1"/>
    <col min="7" max="7" width="18.5703125" customWidth="1"/>
    <col min="8" max="8" width="20.5703125" customWidth="1"/>
    <col min="9" max="9" width="11.5703125" bestFit="1" customWidth="1"/>
    <col min="10" max="11" width="20" style="28" bestFit="1" customWidth="1"/>
    <col min="12" max="12" width="16" customWidth="1"/>
    <col min="13" max="13" width="16.42578125" customWidth="1"/>
    <col min="14" max="14" width="45" customWidth="1"/>
  </cols>
  <sheetData>
    <row r="1" spans="1:14" ht="75" x14ac:dyDescent="0.25">
      <c r="A1" s="1" t="s">
        <v>0</v>
      </c>
      <c r="B1" s="1" t="s">
        <v>1</v>
      </c>
      <c r="C1" s="1" t="s">
        <v>2</v>
      </c>
      <c r="D1" s="2" t="s">
        <v>3</v>
      </c>
      <c r="E1" s="2" t="s">
        <v>4</v>
      </c>
      <c r="F1" s="1" t="s">
        <v>5</v>
      </c>
      <c r="G1" s="2" t="s">
        <v>6</v>
      </c>
      <c r="H1" s="2" t="s">
        <v>7</v>
      </c>
      <c r="I1" s="1" t="s">
        <v>8</v>
      </c>
      <c r="J1" s="29" t="s">
        <v>9</v>
      </c>
      <c r="K1" s="29" t="s">
        <v>10</v>
      </c>
      <c r="L1" s="1" t="s">
        <v>11</v>
      </c>
      <c r="M1" s="1" t="s">
        <v>12</v>
      </c>
      <c r="N1" s="1" t="s">
        <v>13</v>
      </c>
    </row>
    <row r="2" spans="1:14" s="23" customFormat="1" ht="180" x14ac:dyDescent="0.35">
      <c r="A2" s="20" t="s">
        <v>14</v>
      </c>
      <c r="B2" s="21" t="s">
        <v>106</v>
      </c>
      <c r="C2" s="22">
        <v>67.97</v>
      </c>
      <c r="D2" s="22">
        <v>4078</v>
      </c>
      <c r="E2" s="22">
        <v>6000</v>
      </c>
      <c r="F2" s="22">
        <v>94.49</v>
      </c>
      <c r="G2" s="22">
        <v>4969</v>
      </c>
      <c r="H2" s="22">
        <v>5259</v>
      </c>
      <c r="I2" s="22">
        <v>86.98</v>
      </c>
      <c r="J2" s="22">
        <v>5714</v>
      </c>
      <c r="K2" s="22">
        <v>6569</v>
      </c>
      <c r="L2" s="22">
        <f>+(I2/C2)*100</f>
        <v>127.9682212740915</v>
      </c>
      <c r="M2" s="22">
        <f>+(I2/F2)*100</f>
        <v>92.052069002010811</v>
      </c>
      <c r="N2" s="20" t="s">
        <v>107</v>
      </c>
    </row>
    <row r="3" spans="1:14" s="23" customFormat="1" ht="108" x14ac:dyDescent="0.35">
      <c r="A3" s="20" t="s">
        <v>14</v>
      </c>
      <c r="B3" s="21" t="s">
        <v>99</v>
      </c>
      <c r="C3" s="22">
        <v>1.57</v>
      </c>
      <c r="D3" s="22">
        <v>90000</v>
      </c>
      <c r="E3" s="22">
        <v>57400000</v>
      </c>
      <c r="F3" s="22">
        <v>140.35</v>
      </c>
      <c r="G3" s="22">
        <v>8392706</v>
      </c>
      <c r="H3" s="22">
        <v>59798498</v>
      </c>
      <c r="I3" s="22">
        <v>138.11000000000001</v>
      </c>
      <c r="J3" s="22">
        <v>8284134</v>
      </c>
      <c r="K3" s="22">
        <v>59980686</v>
      </c>
      <c r="L3" s="22">
        <f>+(I3/C3)*100</f>
        <v>8796.8152866242053</v>
      </c>
      <c r="M3" s="22">
        <f>+(I3/F3)*100</f>
        <v>98.40399002493767</v>
      </c>
      <c r="N3" s="20" t="s">
        <v>100</v>
      </c>
    </row>
    <row r="4" spans="1:14" s="23" customFormat="1" ht="54" x14ac:dyDescent="0.35">
      <c r="A4" s="20" t="s">
        <v>14</v>
      </c>
      <c r="B4" s="21" t="s">
        <v>15</v>
      </c>
      <c r="C4" s="22">
        <v>41.65</v>
      </c>
      <c r="D4" s="22">
        <v>950</v>
      </c>
      <c r="E4" s="22">
        <v>2281</v>
      </c>
      <c r="F4" s="22">
        <v>37.11</v>
      </c>
      <c r="G4" s="22">
        <v>862</v>
      </c>
      <c r="H4" s="22">
        <v>2323</v>
      </c>
      <c r="I4" s="22">
        <v>41.91</v>
      </c>
      <c r="J4" s="22">
        <v>1010</v>
      </c>
      <c r="K4" s="22">
        <v>2410</v>
      </c>
      <c r="L4" s="22">
        <f t="shared" ref="L4:L5" si="0">+(I4/C4)*100</f>
        <v>100.62424969987995</v>
      </c>
      <c r="M4" s="22">
        <f t="shared" ref="M4:M5" si="1">+(I4/F4)*100</f>
        <v>112.93451899757476</v>
      </c>
      <c r="N4" s="20" t="s">
        <v>97</v>
      </c>
    </row>
    <row r="5" spans="1:14" s="23" customFormat="1" ht="90" x14ac:dyDescent="0.35">
      <c r="A5" s="20" t="s">
        <v>14</v>
      </c>
      <c r="B5" s="21" t="s">
        <v>16</v>
      </c>
      <c r="C5" s="22">
        <v>1.74</v>
      </c>
      <c r="D5" s="22">
        <v>4193</v>
      </c>
      <c r="E5" s="22">
        <v>2406</v>
      </c>
      <c r="F5" s="22">
        <v>1.79</v>
      </c>
      <c r="G5" s="22">
        <v>4477</v>
      </c>
      <c r="H5" s="22">
        <v>2500</v>
      </c>
      <c r="I5" s="22">
        <v>1.82</v>
      </c>
      <c r="J5" s="22">
        <v>4462</v>
      </c>
      <c r="K5" s="22">
        <v>2456</v>
      </c>
      <c r="L5" s="22">
        <f t="shared" si="0"/>
        <v>104.59770114942528</v>
      </c>
      <c r="M5" s="22">
        <f t="shared" si="1"/>
        <v>101.67597765363128</v>
      </c>
      <c r="N5" s="20" t="s">
        <v>94</v>
      </c>
    </row>
    <row r="6" spans="1:14" s="23" customFormat="1" ht="72" x14ac:dyDescent="0.35">
      <c r="A6" s="20" t="s">
        <v>14</v>
      </c>
      <c r="B6" s="21" t="s">
        <v>17</v>
      </c>
      <c r="C6" s="22">
        <v>11.1</v>
      </c>
      <c r="D6" s="22">
        <v>17312</v>
      </c>
      <c r="E6" s="22">
        <v>15583</v>
      </c>
      <c r="F6" s="22">
        <v>-7.98</v>
      </c>
      <c r="G6" s="22">
        <v>23385</v>
      </c>
      <c r="H6" s="22">
        <v>25413</v>
      </c>
      <c r="I6" s="22">
        <v>1.1299999999999999</v>
      </c>
      <c r="J6" s="22">
        <v>27536</v>
      </c>
      <c r="K6" s="22">
        <v>27227</v>
      </c>
      <c r="L6" s="22">
        <f>+((J6/K6)/(D6/E6))*100</f>
        <v>91.034264739517624</v>
      </c>
      <c r="M6" s="22">
        <f>+((J6/K6)/(G6/H6))*100</f>
        <v>109.90554997747419</v>
      </c>
      <c r="N6" s="26" t="s">
        <v>98</v>
      </c>
    </row>
    <row r="7" spans="1:14" s="23" customFormat="1" ht="36" x14ac:dyDescent="0.35">
      <c r="A7" s="20" t="s">
        <v>14</v>
      </c>
      <c r="B7" s="21" t="s">
        <v>18</v>
      </c>
      <c r="C7" s="22">
        <v>0.6</v>
      </c>
      <c r="D7" s="22">
        <v>470</v>
      </c>
      <c r="E7" s="22">
        <v>788</v>
      </c>
      <c r="F7" s="22">
        <v>0.95</v>
      </c>
      <c r="G7" s="22">
        <v>160</v>
      </c>
      <c r="H7" s="22">
        <v>169</v>
      </c>
      <c r="I7" s="22">
        <v>0.95</v>
      </c>
      <c r="J7" s="22">
        <v>173</v>
      </c>
      <c r="K7" s="22">
        <v>182</v>
      </c>
      <c r="L7" s="22">
        <f>+(I7/C7)*100</f>
        <v>158.33333333333331</v>
      </c>
      <c r="M7" s="22">
        <f>+(I7/F7)*100</f>
        <v>100</v>
      </c>
      <c r="N7" s="20" t="s">
        <v>104</v>
      </c>
    </row>
    <row r="8" spans="1:14" s="23" customFormat="1" ht="72" x14ac:dyDescent="0.35">
      <c r="A8" s="20" t="s">
        <v>14</v>
      </c>
      <c r="B8" s="21" t="s">
        <v>19</v>
      </c>
      <c r="C8" s="22">
        <v>2.21</v>
      </c>
      <c r="D8" s="22">
        <v>1851</v>
      </c>
      <c r="E8" s="22">
        <v>1811</v>
      </c>
      <c r="F8" s="22">
        <v>-6.09</v>
      </c>
      <c r="G8" s="22">
        <v>1851</v>
      </c>
      <c r="H8" s="22">
        <v>1971</v>
      </c>
      <c r="I8" s="22">
        <v>-4.33</v>
      </c>
      <c r="J8" s="22">
        <v>1966</v>
      </c>
      <c r="K8" s="22">
        <v>2055</v>
      </c>
      <c r="L8" s="22">
        <f>+((J8/K8)/(D8/E8))*100</f>
        <v>93.601696196308708</v>
      </c>
      <c r="M8" s="22">
        <f>+((J8/K8)/(G8/H8))*100</f>
        <v>101.87131043783791</v>
      </c>
      <c r="N8" s="26" t="s">
        <v>93</v>
      </c>
    </row>
    <row r="9" spans="1:14" s="23" customFormat="1" ht="72" x14ac:dyDescent="0.35">
      <c r="A9" s="20" t="s">
        <v>14</v>
      </c>
      <c r="B9" s="21" t="s">
        <v>20</v>
      </c>
      <c r="C9" s="22">
        <v>81.7</v>
      </c>
      <c r="D9" s="22">
        <v>3459</v>
      </c>
      <c r="E9" s="22">
        <v>4234</v>
      </c>
      <c r="F9" s="22">
        <v>74.67</v>
      </c>
      <c r="G9" s="22">
        <v>3552</v>
      </c>
      <c r="H9" s="22">
        <v>4757</v>
      </c>
      <c r="I9" s="22">
        <v>71.39</v>
      </c>
      <c r="J9" s="22">
        <v>3474</v>
      </c>
      <c r="K9" s="22">
        <v>4866</v>
      </c>
      <c r="L9" s="22">
        <f>+(I9/C9)*100</f>
        <v>87.380660954712368</v>
      </c>
      <c r="M9" s="22">
        <f>+(I9/F9)*100</f>
        <v>95.607338958082224</v>
      </c>
      <c r="N9" s="20" t="s">
        <v>95</v>
      </c>
    </row>
    <row r="10" spans="1:14" s="23" customFormat="1" ht="108" x14ac:dyDescent="0.35">
      <c r="A10" s="20" t="s">
        <v>14</v>
      </c>
      <c r="B10" s="21" t="s">
        <v>21</v>
      </c>
      <c r="C10" s="22">
        <v>44.66</v>
      </c>
      <c r="D10" s="22">
        <v>962</v>
      </c>
      <c r="E10" s="22">
        <v>2154</v>
      </c>
      <c r="F10" s="22">
        <v>34.549999999999997</v>
      </c>
      <c r="G10" s="22">
        <v>691</v>
      </c>
      <c r="H10" s="22">
        <v>2000</v>
      </c>
      <c r="I10" s="22">
        <v>30.95</v>
      </c>
      <c r="J10" s="22">
        <v>681</v>
      </c>
      <c r="K10" s="22">
        <v>2200</v>
      </c>
      <c r="L10" s="22">
        <f t="shared" ref="L10:L11" si="2">+(I10/C10)*100</f>
        <v>69.301388266905519</v>
      </c>
      <c r="M10" s="22">
        <f t="shared" ref="M10:M11" si="3">+(I10/F10)*100</f>
        <v>89.580318379160644</v>
      </c>
      <c r="N10" s="21" t="s">
        <v>103</v>
      </c>
    </row>
    <row r="11" spans="1:14" s="23" customFormat="1" ht="36" x14ac:dyDescent="0.35">
      <c r="A11" s="20" t="s">
        <v>14</v>
      </c>
      <c r="B11" s="21" t="s">
        <v>22</v>
      </c>
      <c r="C11" s="22">
        <v>63.89</v>
      </c>
      <c r="D11" s="22">
        <v>2596</v>
      </c>
      <c r="E11" s="22">
        <v>4063</v>
      </c>
      <c r="F11" s="22">
        <v>61.02</v>
      </c>
      <c r="G11" s="22">
        <v>1442</v>
      </c>
      <c r="H11" s="22">
        <v>2363</v>
      </c>
      <c r="I11" s="22">
        <v>58.4</v>
      </c>
      <c r="J11" s="22">
        <v>1762</v>
      </c>
      <c r="K11" s="22">
        <v>3017</v>
      </c>
      <c r="L11" s="22">
        <f t="shared" si="2"/>
        <v>91.407105963374548</v>
      </c>
      <c r="M11" s="22">
        <f t="shared" si="3"/>
        <v>95.706325794821367</v>
      </c>
      <c r="N11" s="20" t="s">
        <v>102</v>
      </c>
    </row>
    <row r="12" spans="1:14" s="23" customFormat="1" ht="54" x14ac:dyDescent="0.35">
      <c r="A12" s="20" t="s">
        <v>14</v>
      </c>
      <c r="B12" s="21" t="s">
        <v>23</v>
      </c>
      <c r="C12" s="22">
        <v>-9.09</v>
      </c>
      <c r="D12" s="22">
        <v>5309</v>
      </c>
      <c r="E12" s="22">
        <v>5840</v>
      </c>
      <c r="F12" s="22">
        <v>-14.23</v>
      </c>
      <c r="G12" s="22">
        <v>5004</v>
      </c>
      <c r="H12" s="22">
        <v>5834</v>
      </c>
      <c r="I12" s="22">
        <v>-3.31</v>
      </c>
      <c r="J12" s="22">
        <v>5374</v>
      </c>
      <c r="K12" s="22">
        <v>5558</v>
      </c>
      <c r="L12" s="22">
        <f>+((J12/K12)/(D12/E12))*100</f>
        <v>106.36022353969115</v>
      </c>
      <c r="M12" s="22">
        <f>+((J12/K12)/(G12/H12))*100</f>
        <v>112.72707634540082</v>
      </c>
      <c r="N12" s="26" t="s">
        <v>101</v>
      </c>
    </row>
    <row r="13" spans="1:14" s="23" customFormat="1" ht="36" x14ac:dyDescent="0.35">
      <c r="A13" s="20" t="s">
        <v>14</v>
      </c>
      <c r="B13" s="21" t="s">
        <v>24</v>
      </c>
      <c r="C13" s="22">
        <v>0.27</v>
      </c>
      <c r="D13" s="22">
        <v>1060563349.8</v>
      </c>
      <c r="E13" s="22">
        <v>4000282144.0500002</v>
      </c>
      <c r="F13" s="22">
        <v>0.26</v>
      </c>
      <c r="G13" s="22">
        <v>499737947.42000002</v>
      </c>
      <c r="H13" s="22">
        <v>1915577454.9100001</v>
      </c>
      <c r="I13" s="22">
        <v>0.21</v>
      </c>
      <c r="J13" s="22">
        <v>539115210.13</v>
      </c>
      <c r="K13" s="22">
        <v>2626763320.8400002</v>
      </c>
      <c r="L13" s="22">
        <f>+(I13/C13)*100</f>
        <v>77.777777777777771</v>
      </c>
      <c r="M13" s="22">
        <f>+(I13/F13)*100</f>
        <v>80.769230769230759</v>
      </c>
      <c r="N13" s="20" t="s">
        <v>105</v>
      </c>
    </row>
    <row r="14" spans="1:14" s="23" customFormat="1" ht="63" customHeight="1" x14ac:dyDescent="0.35">
      <c r="A14" s="20" t="s">
        <v>14</v>
      </c>
      <c r="B14" s="21" t="s">
        <v>25</v>
      </c>
      <c r="C14" s="22">
        <v>3.75</v>
      </c>
      <c r="D14" s="22">
        <v>18590</v>
      </c>
      <c r="E14" s="22">
        <v>4955</v>
      </c>
      <c r="F14" s="22">
        <v>3.75</v>
      </c>
      <c r="G14" s="22">
        <v>18767</v>
      </c>
      <c r="H14" s="22">
        <v>4964</v>
      </c>
      <c r="I14" s="22">
        <v>4.72</v>
      </c>
      <c r="J14" s="22">
        <v>23395</v>
      </c>
      <c r="K14" s="22">
        <v>4959</v>
      </c>
      <c r="L14" s="22">
        <f>+(I14/C14)*100</f>
        <v>125.86666666666666</v>
      </c>
      <c r="M14" s="22">
        <f>+(I14/F14)*100</f>
        <v>125.86666666666666</v>
      </c>
      <c r="N14" s="21" t="s">
        <v>96</v>
      </c>
    </row>
    <row r="15" spans="1:14" s="23" customFormat="1" ht="90" x14ac:dyDescent="0.35">
      <c r="A15" s="20" t="s">
        <v>26</v>
      </c>
      <c r="B15" s="21" t="s">
        <v>27</v>
      </c>
      <c r="C15" s="22">
        <v>0.5</v>
      </c>
      <c r="D15" s="22">
        <v>7.81</v>
      </c>
      <c r="E15" s="22">
        <v>15.5</v>
      </c>
      <c r="F15" s="22">
        <v>0.5</v>
      </c>
      <c r="G15" s="22">
        <v>7.79</v>
      </c>
      <c r="H15" s="22">
        <v>15.5</v>
      </c>
      <c r="I15" s="22">
        <v>0.51</v>
      </c>
      <c r="J15" s="22">
        <v>7.89</v>
      </c>
      <c r="K15" s="22">
        <v>15.5</v>
      </c>
      <c r="L15" s="22">
        <f>+((C15-I15)*100/C15)+100</f>
        <v>98</v>
      </c>
      <c r="M15" s="22">
        <f>+((F15-I15)*100/F15)+100</f>
        <v>98</v>
      </c>
      <c r="N15" s="20" t="s">
        <v>117</v>
      </c>
    </row>
    <row r="16" spans="1:14" s="27" customFormat="1" ht="270" x14ac:dyDescent="0.25">
      <c r="A16" s="25" t="s">
        <v>26</v>
      </c>
      <c r="B16" s="30" t="s">
        <v>28</v>
      </c>
      <c r="C16" s="24"/>
      <c r="D16" s="24"/>
      <c r="E16" s="24"/>
      <c r="F16" s="24">
        <v>19.93</v>
      </c>
      <c r="G16" s="24">
        <v>55</v>
      </c>
      <c r="H16" s="24">
        <v>276</v>
      </c>
      <c r="I16" s="24">
        <v>19.489999999999998</v>
      </c>
      <c r="J16" s="24">
        <v>53</v>
      </c>
      <c r="K16" s="24">
        <v>272</v>
      </c>
      <c r="L16" s="24" t="e">
        <f t="shared" ref="L16:L23" si="4">+(I16/C16)*100</f>
        <v>#DIV/0!</v>
      </c>
      <c r="M16" s="24">
        <f>+(I16/F16)*100</f>
        <v>97.792272955343691</v>
      </c>
      <c r="N16" s="30" t="s">
        <v>112</v>
      </c>
    </row>
    <row r="17" spans="1:14" s="23" customFormat="1" ht="273" customHeight="1" x14ac:dyDescent="0.35">
      <c r="A17" s="20" t="s">
        <v>26</v>
      </c>
      <c r="B17" s="21" t="s">
        <v>29</v>
      </c>
      <c r="C17" s="24"/>
      <c r="D17" s="24"/>
      <c r="E17" s="24"/>
      <c r="F17" s="22">
        <v>37.1</v>
      </c>
      <c r="G17" s="22">
        <v>46</v>
      </c>
      <c r="H17" s="22">
        <v>124</v>
      </c>
      <c r="I17" s="22">
        <v>37.700000000000003</v>
      </c>
      <c r="J17" s="22">
        <v>46</v>
      </c>
      <c r="K17" s="22">
        <v>122</v>
      </c>
      <c r="L17" s="24" t="e">
        <f t="shared" si="4"/>
        <v>#DIV/0!</v>
      </c>
      <c r="M17" s="24">
        <f>+(I17/F17)*100</f>
        <v>101.61725067385446</v>
      </c>
      <c r="N17" s="30" t="s">
        <v>116</v>
      </c>
    </row>
    <row r="18" spans="1:14" s="23" customFormat="1" ht="288" x14ac:dyDescent="0.35">
      <c r="A18" s="20" t="s">
        <v>26</v>
      </c>
      <c r="B18" s="21" t="s">
        <v>30</v>
      </c>
      <c r="C18" s="24"/>
      <c r="D18" s="24"/>
      <c r="E18" s="24"/>
      <c r="F18" s="22">
        <v>38.71</v>
      </c>
      <c r="G18" s="22">
        <v>48</v>
      </c>
      <c r="H18" s="22">
        <v>124</v>
      </c>
      <c r="I18" s="22">
        <v>22.95</v>
      </c>
      <c r="J18" s="22">
        <v>28</v>
      </c>
      <c r="K18" s="22">
        <v>122</v>
      </c>
      <c r="L18" s="24" t="e">
        <f t="shared" si="4"/>
        <v>#DIV/0!</v>
      </c>
      <c r="M18" s="24">
        <f>+(I18/F18)*100</f>
        <v>59.287005941617153</v>
      </c>
      <c r="N18" s="30" t="s">
        <v>113</v>
      </c>
    </row>
    <row r="19" spans="1:14" s="23" customFormat="1" ht="198" x14ac:dyDescent="0.35">
      <c r="A19" s="20" t="s">
        <v>26</v>
      </c>
      <c r="B19" s="21" t="s">
        <v>31</v>
      </c>
      <c r="C19" s="24"/>
      <c r="D19" s="24"/>
      <c r="E19" s="24"/>
      <c r="F19" s="22">
        <v>0</v>
      </c>
      <c r="G19" s="22">
        <v>0</v>
      </c>
      <c r="H19" s="22">
        <v>124</v>
      </c>
      <c r="I19" s="22">
        <v>0</v>
      </c>
      <c r="J19" s="22">
        <v>0</v>
      </c>
      <c r="K19" s="22">
        <v>122</v>
      </c>
      <c r="L19" s="24" t="e">
        <f t="shared" si="4"/>
        <v>#DIV/0!</v>
      </c>
      <c r="M19" s="24">
        <v>100</v>
      </c>
      <c r="N19" s="30" t="s">
        <v>111</v>
      </c>
    </row>
    <row r="20" spans="1:14" s="23" customFormat="1" ht="219.75" customHeight="1" x14ac:dyDescent="0.35">
      <c r="A20" s="20" t="s">
        <v>26</v>
      </c>
      <c r="B20" s="21" t="s">
        <v>32</v>
      </c>
      <c r="C20" s="24"/>
      <c r="D20" s="24"/>
      <c r="E20" s="24"/>
      <c r="F20" s="22">
        <v>24.19</v>
      </c>
      <c r="G20" s="22">
        <v>30</v>
      </c>
      <c r="H20" s="22">
        <v>124</v>
      </c>
      <c r="I20" s="22">
        <v>39.340000000000003</v>
      </c>
      <c r="J20" s="22">
        <v>48</v>
      </c>
      <c r="K20" s="22">
        <v>122</v>
      </c>
      <c r="L20" s="24" t="e">
        <f t="shared" si="4"/>
        <v>#DIV/0!</v>
      </c>
      <c r="M20" s="24">
        <f>+(I20/F20)*100</f>
        <v>162.62918561389003</v>
      </c>
      <c r="N20" s="30" t="s">
        <v>108</v>
      </c>
    </row>
    <row r="21" spans="1:14" s="23" customFormat="1" ht="272.25" customHeight="1" x14ac:dyDescent="0.35">
      <c r="A21" s="20" t="s">
        <v>26</v>
      </c>
      <c r="B21" s="21" t="s">
        <v>33</v>
      </c>
      <c r="C21" s="24"/>
      <c r="D21" s="24"/>
      <c r="E21" s="24"/>
      <c r="F21" s="22">
        <v>469.23</v>
      </c>
      <c r="G21" s="22">
        <v>61</v>
      </c>
      <c r="H21" s="22">
        <v>13</v>
      </c>
      <c r="I21" s="22">
        <v>370.59</v>
      </c>
      <c r="J21" s="22">
        <v>63</v>
      </c>
      <c r="K21" s="22">
        <v>17</v>
      </c>
      <c r="L21" s="24" t="e">
        <f t="shared" si="4"/>
        <v>#DIV/0!</v>
      </c>
      <c r="M21" s="24">
        <f>+(I21/F21)*100</f>
        <v>78.978326193977352</v>
      </c>
      <c r="N21" s="30" t="s">
        <v>110</v>
      </c>
    </row>
    <row r="22" spans="1:14" s="23" customFormat="1" ht="216" x14ac:dyDescent="0.35">
      <c r="A22" s="20" t="s">
        <v>26</v>
      </c>
      <c r="B22" s="21" t="s">
        <v>34</v>
      </c>
      <c r="C22" s="24"/>
      <c r="D22" s="24"/>
      <c r="E22" s="24"/>
      <c r="F22" s="22">
        <v>100</v>
      </c>
      <c r="G22" s="22">
        <v>13</v>
      </c>
      <c r="H22" s="22">
        <v>13</v>
      </c>
      <c r="I22" s="22">
        <v>100</v>
      </c>
      <c r="J22" s="22">
        <v>17</v>
      </c>
      <c r="K22" s="22">
        <v>17</v>
      </c>
      <c r="L22" s="24" t="e">
        <f t="shared" si="4"/>
        <v>#DIV/0!</v>
      </c>
      <c r="M22" s="24">
        <f>+(I22/F22)*100</f>
        <v>100</v>
      </c>
      <c r="N22" s="30" t="s">
        <v>109</v>
      </c>
    </row>
    <row r="23" spans="1:14" s="23" customFormat="1" ht="270" x14ac:dyDescent="0.35">
      <c r="A23" s="20" t="s">
        <v>26</v>
      </c>
      <c r="B23" s="21" t="s">
        <v>35</v>
      </c>
      <c r="C23" s="24"/>
      <c r="D23" s="24"/>
      <c r="E23" s="24"/>
      <c r="F23" s="22">
        <v>100</v>
      </c>
      <c r="G23" s="22">
        <v>13</v>
      </c>
      <c r="H23" s="22">
        <v>13</v>
      </c>
      <c r="I23" s="22">
        <v>100</v>
      </c>
      <c r="J23" s="22">
        <v>17</v>
      </c>
      <c r="K23" s="22">
        <v>17</v>
      </c>
      <c r="L23" s="24" t="e">
        <f t="shared" si="4"/>
        <v>#DIV/0!</v>
      </c>
      <c r="M23" s="24">
        <f>+(I23/F23)*100</f>
        <v>100</v>
      </c>
      <c r="N23" s="30" t="s">
        <v>115</v>
      </c>
    </row>
    <row r="24" spans="1:14" s="23" customFormat="1" ht="198" x14ac:dyDescent="0.35">
      <c r="A24" s="20" t="s">
        <v>26</v>
      </c>
      <c r="B24" s="21" t="s">
        <v>36</v>
      </c>
      <c r="C24" s="24"/>
      <c r="D24" s="24"/>
      <c r="E24" s="24"/>
      <c r="F24" s="22">
        <v>100</v>
      </c>
      <c r="G24" s="22">
        <v>2</v>
      </c>
      <c r="H24" s="22">
        <v>2</v>
      </c>
      <c r="I24" s="22">
        <v>50</v>
      </c>
      <c r="J24" s="22">
        <v>1</v>
      </c>
      <c r="K24" s="22">
        <v>2</v>
      </c>
      <c r="L24" s="24" t="e">
        <f t="shared" ref="L24:L25" si="5">+(I24/C24)*100</f>
        <v>#DIV/0!</v>
      </c>
      <c r="M24" s="24">
        <f t="shared" ref="M24:M25" si="6">+(I24/F24)*100</f>
        <v>50</v>
      </c>
      <c r="N24" s="30" t="s">
        <v>114</v>
      </c>
    </row>
    <row r="25" spans="1:14" s="23" customFormat="1" ht="144" x14ac:dyDescent="0.35">
      <c r="A25" s="20" t="s">
        <v>38</v>
      </c>
      <c r="B25" s="21" t="s">
        <v>37</v>
      </c>
      <c r="C25" s="22">
        <v>0.15</v>
      </c>
      <c r="D25" s="22"/>
      <c r="E25" s="22"/>
      <c r="F25" s="22">
        <v>0.14000000000000001</v>
      </c>
      <c r="G25" s="22"/>
      <c r="H25" s="22"/>
      <c r="I25" s="22">
        <v>0.14000000000000001</v>
      </c>
      <c r="J25" s="22"/>
      <c r="K25" s="22"/>
      <c r="L25" s="24">
        <f t="shared" si="5"/>
        <v>93.333333333333343</v>
      </c>
      <c r="M25" s="24">
        <f t="shared" si="6"/>
        <v>100</v>
      </c>
      <c r="N25" s="25" t="s">
        <v>119</v>
      </c>
    </row>
    <row r="26" spans="1:14" s="23" customFormat="1" ht="90" x14ac:dyDescent="0.35">
      <c r="A26" s="20" t="s">
        <v>38</v>
      </c>
      <c r="B26" s="21" t="s">
        <v>122</v>
      </c>
      <c r="C26" s="22">
        <v>7.69</v>
      </c>
      <c r="D26" s="22">
        <v>2</v>
      </c>
      <c r="E26" s="22">
        <v>26</v>
      </c>
      <c r="F26" s="22">
        <v>7.69</v>
      </c>
      <c r="G26" s="22">
        <v>2</v>
      </c>
      <c r="H26" s="22">
        <v>26</v>
      </c>
      <c r="I26" s="22">
        <v>0</v>
      </c>
      <c r="J26" s="22">
        <v>0</v>
      </c>
      <c r="K26" s="22">
        <v>26</v>
      </c>
      <c r="L26" s="24">
        <f t="shared" ref="L26:L28" si="7">+(I26/C26)*100</f>
        <v>0</v>
      </c>
      <c r="M26" s="24">
        <f t="shared" ref="M26:M28" si="8">+(I26/F26)*100</f>
        <v>0</v>
      </c>
      <c r="N26" s="25" t="s">
        <v>123</v>
      </c>
    </row>
    <row r="27" spans="1:14" s="23" customFormat="1" ht="72" x14ac:dyDescent="0.35">
      <c r="A27" s="20" t="s">
        <v>38</v>
      </c>
      <c r="B27" s="21" t="s">
        <v>40</v>
      </c>
      <c r="C27" s="22">
        <v>100</v>
      </c>
      <c r="D27" s="22">
        <v>14</v>
      </c>
      <c r="E27" s="22">
        <v>14</v>
      </c>
      <c r="F27" s="22">
        <v>100</v>
      </c>
      <c r="G27" s="22">
        <v>14</v>
      </c>
      <c r="H27" s="22">
        <v>14</v>
      </c>
      <c r="I27" s="22">
        <v>100</v>
      </c>
      <c r="J27" s="22">
        <v>14</v>
      </c>
      <c r="K27" s="22">
        <v>14</v>
      </c>
      <c r="L27" s="24">
        <f t="shared" si="7"/>
        <v>100</v>
      </c>
      <c r="M27" s="24">
        <f t="shared" si="8"/>
        <v>100</v>
      </c>
      <c r="N27" s="25" t="s">
        <v>120</v>
      </c>
    </row>
    <row r="28" spans="1:14" s="23" customFormat="1" ht="126" x14ac:dyDescent="0.35">
      <c r="A28" s="20" t="s">
        <v>38</v>
      </c>
      <c r="B28" s="21" t="s">
        <v>124</v>
      </c>
      <c r="C28" s="22">
        <v>100</v>
      </c>
      <c r="D28" s="22">
        <v>2</v>
      </c>
      <c r="E28" s="22">
        <v>2</v>
      </c>
      <c r="F28" s="22">
        <v>100</v>
      </c>
      <c r="G28" s="22">
        <v>2</v>
      </c>
      <c r="H28" s="22">
        <v>2</v>
      </c>
      <c r="I28" s="22">
        <v>0</v>
      </c>
      <c r="J28" s="22">
        <v>0</v>
      </c>
      <c r="K28" s="22">
        <v>3</v>
      </c>
      <c r="L28" s="24">
        <f t="shared" si="7"/>
        <v>0</v>
      </c>
      <c r="M28" s="24">
        <f t="shared" si="8"/>
        <v>0</v>
      </c>
      <c r="N28" s="25" t="s">
        <v>125</v>
      </c>
    </row>
    <row r="29" spans="1:14" s="23" customFormat="1" ht="126" x14ac:dyDescent="0.35">
      <c r="A29" s="20" t="s">
        <v>38</v>
      </c>
      <c r="B29" s="21" t="s">
        <v>39</v>
      </c>
      <c r="C29" s="22">
        <v>100</v>
      </c>
      <c r="D29" s="22">
        <v>26</v>
      </c>
      <c r="E29" s="22">
        <v>26</v>
      </c>
      <c r="F29" s="22">
        <v>100</v>
      </c>
      <c r="G29" s="22">
        <v>26</v>
      </c>
      <c r="H29" s="22">
        <v>26</v>
      </c>
      <c r="I29" s="22">
        <v>100</v>
      </c>
      <c r="J29" s="22">
        <v>26</v>
      </c>
      <c r="K29" s="22">
        <v>26</v>
      </c>
      <c r="L29" s="24">
        <f t="shared" ref="L29:L31" si="9">+(I29/C29)*100</f>
        <v>100</v>
      </c>
      <c r="M29" s="24">
        <f t="shared" ref="M29:M31" si="10">+(I29/F29)*100</f>
        <v>100</v>
      </c>
      <c r="N29" s="30" t="s">
        <v>118</v>
      </c>
    </row>
    <row r="30" spans="1:14" s="23" customFormat="1" ht="72" x14ac:dyDescent="0.35">
      <c r="A30" s="20" t="s">
        <v>38</v>
      </c>
      <c r="B30" s="21" t="s">
        <v>40</v>
      </c>
      <c r="C30" s="22">
        <v>66.67</v>
      </c>
      <c r="D30" s="22">
        <v>2</v>
      </c>
      <c r="E30" s="22">
        <v>3</v>
      </c>
      <c r="F30" s="22">
        <v>66.67</v>
      </c>
      <c r="G30" s="22">
        <v>2</v>
      </c>
      <c r="H30" s="22">
        <v>3</v>
      </c>
      <c r="I30" s="22">
        <v>66.67</v>
      </c>
      <c r="J30" s="22">
        <v>2</v>
      </c>
      <c r="K30" s="22">
        <v>3</v>
      </c>
      <c r="L30" s="24">
        <f t="shared" si="9"/>
        <v>100</v>
      </c>
      <c r="M30" s="24">
        <f t="shared" si="10"/>
        <v>100</v>
      </c>
      <c r="N30" s="25" t="s">
        <v>120</v>
      </c>
    </row>
    <row r="31" spans="1:14" s="23" customFormat="1" ht="144" x14ac:dyDescent="0.35">
      <c r="A31" s="20" t="s">
        <v>38</v>
      </c>
      <c r="B31" s="21" t="s">
        <v>41</v>
      </c>
      <c r="C31" s="22">
        <v>70</v>
      </c>
      <c r="D31" s="22">
        <v>14</v>
      </c>
      <c r="E31" s="22">
        <v>20</v>
      </c>
      <c r="F31" s="22">
        <v>70</v>
      </c>
      <c r="G31" s="22">
        <v>14</v>
      </c>
      <c r="H31" s="22">
        <v>20</v>
      </c>
      <c r="I31" s="22">
        <v>70</v>
      </c>
      <c r="J31" s="22">
        <v>14</v>
      </c>
      <c r="K31" s="22">
        <v>20</v>
      </c>
      <c r="L31" s="24">
        <f t="shared" si="9"/>
        <v>100</v>
      </c>
      <c r="M31" s="24">
        <f t="shared" si="10"/>
        <v>100</v>
      </c>
      <c r="N31" s="30" t="s">
        <v>121</v>
      </c>
    </row>
    <row r="32" spans="1:14" s="23" customFormat="1" ht="108" x14ac:dyDescent="0.35">
      <c r="A32" s="20" t="s">
        <v>42</v>
      </c>
      <c r="B32" s="21" t="s">
        <v>43</v>
      </c>
      <c r="C32" s="22">
        <v>0.5</v>
      </c>
      <c r="D32" s="22">
        <v>7.81</v>
      </c>
      <c r="E32" s="22">
        <v>15.5</v>
      </c>
      <c r="F32" s="22">
        <v>0.5</v>
      </c>
      <c r="G32" s="22">
        <v>7.79</v>
      </c>
      <c r="H32" s="22">
        <v>15.5</v>
      </c>
      <c r="I32" s="22">
        <v>0.51</v>
      </c>
      <c r="J32" s="22">
        <v>7.89</v>
      </c>
      <c r="K32" s="22">
        <v>15.5</v>
      </c>
      <c r="L32" s="24">
        <f t="shared" ref="L32:L33" si="11">+(I32/C32)*100</f>
        <v>102</v>
      </c>
      <c r="M32" s="24">
        <f t="shared" ref="M32:M33" si="12">+(I32/F32)*100</f>
        <v>102</v>
      </c>
      <c r="N32" s="20" t="s">
        <v>117</v>
      </c>
    </row>
    <row r="33" spans="1:14" s="23" customFormat="1" ht="162" x14ac:dyDescent="0.35">
      <c r="A33" s="20" t="s">
        <v>42</v>
      </c>
      <c r="B33" s="21" t="s">
        <v>157</v>
      </c>
      <c r="C33" s="22">
        <v>100</v>
      </c>
      <c r="D33" s="22">
        <v>5</v>
      </c>
      <c r="E33" s="22">
        <v>5</v>
      </c>
      <c r="F33" s="22">
        <v>100</v>
      </c>
      <c r="G33" s="22">
        <v>4</v>
      </c>
      <c r="H33" s="22">
        <v>4</v>
      </c>
      <c r="I33" s="22">
        <v>100</v>
      </c>
      <c r="J33" s="22">
        <v>4</v>
      </c>
      <c r="K33" s="22">
        <v>4</v>
      </c>
      <c r="L33" s="24">
        <f t="shared" si="11"/>
        <v>100</v>
      </c>
      <c r="M33" s="24">
        <f t="shared" si="12"/>
        <v>100</v>
      </c>
      <c r="N33" s="20" t="s">
        <v>129</v>
      </c>
    </row>
    <row r="34" spans="1:14" s="23" customFormat="1" ht="72" x14ac:dyDescent="0.35">
      <c r="A34" s="20" t="s">
        <v>42</v>
      </c>
      <c r="B34" s="21" t="s">
        <v>44</v>
      </c>
      <c r="C34" s="22">
        <v>0.06</v>
      </c>
      <c r="D34" s="22">
        <v>0.72</v>
      </c>
      <c r="E34" s="22">
        <v>0.66</v>
      </c>
      <c r="F34" s="22">
        <v>0.15</v>
      </c>
      <c r="G34" s="22">
        <v>0.8</v>
      </c>
      <c r="H34" s="22">
        <v>0.66</v>
      </c>
      <c r="I34" s="22">
        <v>0.15</v>
      </c>
      <c r="J34" s="22">
        <v>0.8</v>
      </c>
      <c r="K34" s="22">
        <v>0.66</v>
      </c>
      <c r="L34" s="24">
        <f t="shared" ref="L34:L37" si="13">+(I34/C34)*100</f>
        <v>250</v>
      </c>
      <c r="M34" s="24">
        <f t="shared" ref="M34:M37" si="14">+(I34/F34)*100</f>
        <v>100</v>
      </c>
      <c r="N34" s="25" t="s">
        <v>126</v>
      </c>
    </row>
    <row r="35" spans="1:14" s="23" customFormat="1" ht="108" x14ac:dyDescent="0.35">
      <c r="A35" s="20" t="s">
        <v>42</v>
      </c>
      <c r="B35" s="21" t="s">
        <v>46</v>
      </c>
      <c r="C35" s="22">
        <v>5.6</v>
      </c>
      <c r="D35" s="22">
        <v>3230</v>
      </c>
      <c r="E35" s="22">
        <v>577</v>
      </c>
      <c r="F35" s="22">
        <v>4.93</v>
      </c>
      <c r="G35" s="22">
        <v>1490</v>
      </c>
      <c r="H35" s="22">
        <v>302</v>
      </c>
      <c r="I35" s="22">
        <v>3.14</v>
      </c>
      <c r="J35" s="22">
        <v>1463</v>
      </c>
      <c r="K35" s="22">
        <v>466</v>
      </c>
      <c r="L35" s="24">
        <f t="shared" si="13"/>
        <v>56.071428571428569</v>
      </c>
      <c r="M35" s="24">
        <f t="shared" si="14"/>
        <v>63.691683569979716</v>
      </c>
      <c r="N35" s="25" t="s">
        <v>127</v>
      </c>
    </row>
    <row r="36" spans="1:14" s="23" customFormat="1" ht="72" x14ac:dyDescent="0.35">
      <c r="A36" s="20" t="s">
        <v>42</v>
      </c>
      <c r="B36" s="21" t="s">
        <v>45</v>
      </c>
      <c r="C36" s="22">
        <v>100</v>
      </c>
      <c r="D36" s="22">
        <v>6</v>
      </c>
      <c r="E36" s="22">
        <v>6</v>
      </c>
      <c r="F36" s="22">
        <v>100</v>
      </c>
      <c r="G36" s="22">
        <v>6</v>
      </c>
      <c r="H36" s="22">
        <v>6</v>
      </c>
      <c r="I36" s="22">
        <v>100</v>
      </c>
      <c r="J36" s="22">
        <v>6</v>
      </c>
      <c r="K36" s="22">
        <v>6</v>
      </c>
      <c r="L36" s="24">
        <f t="shared" si="13"/>
        <v>100</v>
      </c>
      <c r="M36" s="24">
        <f t="shared" si="14"/>
        <v>100</v>
      </c>
      <c r="N36" s="25" t="s">
        <v>132</v>
      </c>
    </row>
    <row r="37" spans="1:14" s="23" customFormat="1" ht="54" x14ac:dyDescent="0.35">
      <c r="A37" s="20" t="s">
        <v>42</v>
      </c>
      <c r="B37" s="21" t="s">
        <v>47</v>
      </c>
      <c r="C37" s="22">
        <v>100</v>
      </c>
      <c r="D37" s="22">
        <v>1</v>
      </c>
      <c r="E37" s="22">
        <v>1</v>
      </c>
      <c r="F37" s="22">
        <v>100</v>
      </c>
      <c r="G37" s="22">
        <v>1</v>
      </c>
      <c r="H37" s="22">
        <v>1</v>
      </c>
      <c r="I37" s="22">
        <v>100</v>
      </c>
      <c r="J37" s="22">
        <v>1</v>
      </c>
      <c r="K37" s="22">
        <v>1</v>
      </c>
      <c r="L37" s="24">
        <f t="shared" si="13"/>
        <v>100</v>
      </c>
      <c r="M37" s="24">
        <f t="shared" si="14"/>
        <v>100</v>
      </c>
      <c r="N37" s="25" t="s">
        <v>130</v>
      </c>
    </row>
    <row r="38" spans="1:14" s="23" customFormat="1" ht="162" x14ac:dyDescent="0.35">
      <c r="A38" s="20" t="s">
        <v>42</v>
      </c>
      <c r="B38" s="21" t="s">
        <v>48</v>
      </c>
      <c r="C38" s="22">
        <v>-1.45</v>
      </c>
      <c r="D38" s="22">
        <v>68</v>
      </c>
      <c r="E38" s="22">
        <v>69</v>
      </c>
      <c r="F38" s="22">
        <v>8.41</v>
      </c>
      <c r="G38" s="22">
        <v>116</v>
      </c>
      <c r="H38" s="22">
        <v>107</v>
      </c>
      <c r="I38" s="22">
        <v>14.95</v>
      </c>
      <c r="J38" s="22">
        <v>123</v>
      </c>
      <c r="K38" s="22">
        <v>107</v>
      </c>
      <c r="L38" s="22">
        <f>+((((D38/E38)-(J38/K38))*100)/(D38/E38))+100</f>
        <v>83.356239692138544</v>
      </c>
      <c r="M38" s="22">
        <f>+((((G38/H38)-(J38/K38))*100)/(G38/H38))+100</f>
        <v>93.965517241379303</v>
      </c>
      <c r="N38" s="25" t="s">
        <v>128</v>
      </c>
    </row>
    <row r="39" spans="1:14" s="23" customFormat="1" ht="126" x14ac:dyDescent="0.35">
      <c r="A39" s="20" t="s">
        <v>42</v>
      </c>
      <c r="B39" s="21" t="s">
        <v>49</v>
      </c>
      <c r="C39" s="22">
        <v>100</v>
      </c>
      <c r="D39" s="22">
        <v>5</v>
      </c>
      <c r="E39" s="22">
        <v>5</v>
      </c>
      <c r="F39" s="22">
        <v>100</v>
      </c>
      <c r="G39" s="22">
        <v>4</v>
      </c>
      <c r="H39" s="22">
        <v>4</v>
      </c>
      <c r="I39" s="22">
        <v>100</v>
      </c>
      <c r="J39" s="22">
        <v>4</v>
      </c>
      <c r="K39" s="22">
        <v>4</v>
      </c>
      <c r="L39" s="22">
        <f>+(I39/C39)*100</f>
        <v>100</v>
      </c>
      <c r="M39" s="22">
        <f>+(I39/F39)*100</f>
        <v>100</v>
      </c>
      <c r="N39" s="25" t="s">
        <v>129</v>
      </c>
    </row>
    <row r="40" spans="1:14" s="23" customFormat="1" ht="54" x14ac:dyDescent="0.35">
      <c r="A40" s="20" t="s">
        <v>42</v>
      </c>
      <c r="B40" s="21" t="s">
        <v>50</v>
      </c>
      <c r="C40" s="22">
        <v>100</v>
      </c>
      <c r="D40" s="22">
        <v>24</v>
      </c>
      <c r="E40" s="22">
        <v>24</v>
      </c>
      <c r="F40" s="22">
        <v>100</v>
      </c>
      <c r="G40" s="22">
        <v>24</v>
      </c>
      <c r="H40" s="22">
        <v>24</v>
      </c>
      <c r="I40" s="22">
        <v>100</v>
      </c>
      <c r="J40" s="22">
        <v>24</v>
      </c>
      <c r="K40" s="22">
        <v>24</v>
      </c>
      <c r="L40" s="22">
        <f t="shared" ref="L40:L42" si="15">+(I40/C40)*100</f>
        <v>100</v>
      </c>
      <c r="M40" s="22">
        <f t="shared" ref="M40:M42" si="16">+(I40/F40)*100</f>
        <v>100</v>
      </c>
      <c r="N40" s="25" t="s">
        <v>131</v>
      </c>
    </row>
    <row r="41" spans="1:14" s="23" customFormat="1" ht="144" x14ac:dyDescent="0.35">
      <c r="A41" s="20" t="s">
        <v>42</v>
      </c>
      <c r="B41" s="21" t="s">
        <v>51</v>
      </c>
      <c r="C41" s="22">
        <v>100</v>
      </c>
      <c r="D41" s="22">
        <v>1</v>
      </c>
      <c r="E41" s="22">
        <v>1</v>
      </c>
      <c r="F41" s="22">
        <v>100</v>
      </c>
      <c r="G41" s="22">
        <v>1</v>
      </c>
      <c r="H41" s="22">
        <v>1</v>
      </c>
      <c r="I41" s="22">
        <v>100</v>
      </c>
      <c r="J41" s="22">
        <v>1</v>
      </c>
      <c r="K41" s="22">
        <v>1</v>
      </c>
      <c r="L41" s="22">
        <f t="shared" si="15"/>
        <v>100</v>
      </c>
      <c r="M41" s="22">
        <f t="shared" si="16"/>
        <v>100</v>
      </c>
      <c r="N41" s="25" t="s">
        <v>130</v>
      </c>
    </row>
    <row r="42" spans="1:14" s="23" customFormat="1" ht="144" x14ac:dyDescent="0.35">
      <c r="A42" s="20" t="s">
        <v>52</v>
      </c>
      <c r="B42" s="21" t="s">
        <v>53</v>
      </c>
      <c r="C42" s="22">
        <v>0.15</v>
      </c>
      <c r="D42" s="22"/>
      <c r="E42" s="22"/>
      <c r="F42" s="22">
        <v>0.14000000000000001</v>
      </c>
      <c r="G42" s="22"/>
      <c r="H42" s="22"/>
      <c r="I42" s="22">
        <v>0.14000000000000001</v>
      </c>
      <c r="J42" s="22"/>
      <c r="K42" s="22"/>
      <c r="L42" s="22">
        <f t="shared" si="15"/>
        <v>93.333333333333343</v>
      </c>
      <c r="M42" s="22">
        <f t="shared" si="16"/>
        <v>100</v>
      </c>
      <c r="N42" s="25" t="s">
        <v>142</v>
      </c>
    </row>
    <row r="43" spans="1:14" s="23" customFormat="1" ht="72" x14ac:dyDescent="0.35">
      <c r="A43" s="20" t="s">
        <v>52</v>
      </c>
      <c r="B43" s="21" t="s">
        <v>54</v>
      </c>
      <c r="C43" s="22">
        <v>80.53</v>
      </c>
      <c r="D43" s="22">
        <v>2746</v>
      </c>
      <c r="E43" s="22">
        <v>3410</v>
      </c>
      <c r="F43" s="22">
        <v>76.37</v>
      </c>
      <c r="G43" s="22">
        <v>2786</v>
      </c>
      <c r="H43" s="22">
        <v>3648</v>
      </c>
      <c r="I43" s="22">
        <v>76.31</v>
      </c>
      <c r="J43" s="22">
        <v>4423</v>
      </c>
      <c r="K43" s="22">
        <v>5796</v>
      </c>
      <c r="L43" s="22">
        <f t="shared" ref="L43:L48" si="17">+(I43/C43)*100</f>
        <v>94.759716875698501</v>
      </c>
      <c r="M43" s="22">
        <f t="shared" ref="M43:M48" si="18">+(I43/F43)*100</f>
        <v>99.921435118502018</v>
      </c>
      <c r="N43" s="25" t="s">
        <v>137</v>
      </c>
    </row>
    <row r="44" spans="1:14" s="23" customFormat="1" ht="36" x14ac:dyDescent="0.35">
      <c r="A44" s="20" t="s">
        <v>52</v>
      </c>
      <c r="B44" s="21" t="s">
        <v>55</v>
      </c>
      <c r="C44" s="22">
        <v>97</v>
      </c>
      <c r="D44" s="22">
        <v>23849</v>
      </c>
      <c r="E44" s="22">
        <v>24587</v>
      </c>
      <c r="F44" s="22">
        <v>97.76</v>
      </c>
      <c r="G44" s="22">
        <v>25934</v>
      </c>
      <c r="H44" s="22">
        <v>26529</v>
      </c>
      <c r="I44" s="22">
        <v>91.18</v>
      </c>
      <c r="J44" s="22">
        <v>26299</v>
      </c>
      <c r="K44" s="22">
        <v>28843</v>
      </c>
      <c r="L44" s="22">
        <f t="shared" si="17"/>
        <v>94</v>
      </c>
      <c r="M44" s="22">
        <f t="shared" si="18"/>
        <v>93.269230769230774</v>
      </c>
      <c r="N44" s="25" t="s">
        <v>143</v>
      </c>
    </row>
    <row r="45" spans="1:14" s="23" customFormat="1" ht="144" x14ac:dyDescent="0.35">
      <c r="A45" s="20" t="s">
        <v>52</v>
      </c>
      <c r="B45" s="21" t="s">
        <v>56</v>
      </c>
      <c r="C45" s="22">
        <v>10.71</v>
      </c>
      <c r="D45" s="22">
        <v>241</v>
      </c>
      <c r="E45" s="22">
        <v>2250</v>
      </c>
      <c r="F45" s="22">
        <v>10.71</v>
      </c>
      <c r="G45" s="22">
        <v>241</v>
      </c>
      <c r="H45" s="22">
        <v>2250</v>
      </c>
      <c r="I45" s="22">
        <v>11.84</v>
      </c>
      <c r="J45" s="22">
        <v>287</v>
      </c>
      <c r="K45" s="22">
        <v>2423</v>
      </c>
      <c r="L45" s="22">
        <f t="shared" si="17"/>
        <v>110.55088702147525</v>
      </c>
      <c r="M45" s="22">
        <f t="shared" si="18"/>
        <v>110.55088702147525</v>
      </c>
      <c r="N45" s="25" t="s">
        <v>139</v>
      </c>
    </row>
    <row r="46" spans="1:14" s="23" customFormat="1" ht="54" x14ac:dyDescent="0.35">
      <c r="A46" s="20" t="s">
        <v>52</v>
      </c>
      <c r="B46" s="21" t="s">
        <v>57</v>
      </c>
      <c r="C46" s="22">
        <v>48</v>
      </c>
      <c r="D46" s="22">
        <v>13311</v>
      </c>
      <c r="E46" s="22">
        <v>27733</v>
      </c>
      <c r="F46" s="22">
        <v>51.05</v>
      </c>
      <c r="G46" s="22">
        <v>13240</v>
      </c>
      <c r="H46" s="22">
        <v>25934</v>
      </c>
      <c r="I46" s="22">
        <v>51.14</v>
      </c>
      <c r="J46" s="22">
        <v>13450</v>
      </c>
      <c r="K46" s="22">
        <v>26299</v>
      </c>
      <c r="L46" s="22">
        <f t="shared" si="17"/>
        <v>106.54166666666667</v>
      </c>
      <c r="M46" s="22">
        <f t="shared" si="18"/>
        <v>100.17629774730656</v>
      </c>
      <c r="N46" s="25" t="s">
        <v>133</v>
      </c>
    </row>
    <row r="47" spans="1:14" s="23" customFormat="1" ht="72" x14ac:dyDescent="0.35">
      <c r="A47" s="20" t="s">
        <v>52</v>
      </c>
      <c r="B47" s="21" t="s">
        <v>58</v>
      </c>
      <c r="C47" s="22">
        <v>45</v>
      </c>
      <c r="D47" s="22">
        <v>1709</v>
      </c>
      <c r="E47" s="22">
        <v>3798</v>
      </c>
      <c r="F47" s="22">
        <v>96.75</v>
      </c>
      <c r="G47" s="22">
        <v>4289</v>
      </c>
      <c r="H47" s="22">
        <v>4433</v>
      </c>
      <c r="I47" s="22">
        <v>82.98</v>
      </c>
      <c r="J47" s="22">
        <v>3730</v>
      </c>
      <c r="K47" s="22">
        <v>4495</v>
      </c>
      <c r="L47" s="22">
        <f t="shared" si="17"/>
        <v>184.4</v>
      </c>
      <c r="M47" s="22">
        <f t="shared" si="18"/>
        <v>85.767441860465127</v>
      </c>
      <c r="N47" s="25" t="s">
        <v>138</v>
      </c>
    </row>
    <row r="48" spans="1:14" s="23" customFormat="1" ht="36" x14ac:dyDescent="0.35">
      <c r="A48" s="20" t="s">
        <v>52</v>
      </c>
      <c r="B48" s="21" t="s">
        <v>59</v>
      </c>
      <c r="C48" s="22">
        <v>100</v>
      </c>
      <c r="D48" s="22">
        <v>24</v>
      </c>
      <c r="E48" s="22">
        <v>24</v>
      </c>
      <c r="F48" s="22">
        <v>96.67</v>
      </c>
      <c r="G48" s="22">
        <v>29</v>
      </c>
      <c r="H48" s="22">
        <v>30</v>
      </c>
      <c r="I48" s="22">
        <v>103.23</v>
      </c>
      <c r="J48" s="22">
        <v>32</v>
      </c>
      <c r="K48" s="22">
        <v>31</v>
      </c>
      <c r="L48" s="22">
        <f t="shared" si="17"/>
        <v>103.23</v>
      </c>
      <c r="M48" s="22">
        <f t="shared" si="18"/>
        <v>106.7859728974863</v>
      </c>
      <c r="N48" s="25" t="s">
        <v>140</v>
      </c>
    </row>
    <row r="49" spans="1:14" s="23" customFormat="1" ht="126" x14ac:dyDescent="0.35">
      <c r="A49" s="20" t="s">
        <v>52</v>
      </c>
      <c r="B49" s="21" t="s">
        <v>60</v>
      </c>
      <c r="C49" s="22">
        <v>100</v>
      </c>
      <c r="D49" s="22">
        <v>11075429270.290001</v>
      </c>
      <c r="E49" s="22">
        <v>11075429270.290001</v>
      </c>
      <c r="F49" s="22">
        <v>91.29</v>
      </c>
      <c r="G49" s="22">
        <v>11358843831.190001</v>
      </c>
      <c r="H49" s="22">
        <v>12442320070</v>
      </c>
      <c r="I49" s="22">
        <v>98.97</v>
      </c>
      <c r="J49" s="22">
        <v>10968898740.1</v>
      </c>
      <c r="K49" s="22">
        <v>11083478769.440001</v>
      </c>
      <c r="L49" s="22">
        <f t="shared" ref="L49:L52" si="19">+(I49/C49)*100</f>
        <v>98.97</v>
      </c>
      <c r="M49" s="22">
        <f t="shared" ref="M49:M52" si="20">+(I49/F49)*100</f>
        <v>108.41275057509037</v>
      </c>
      <c r="N49" s="25" t="s">
        <v>141</v>
      </c>
    </row>
    <row r="50" spans="1:14" s="23" customFormat="1" ht="72" x14ac:dyDescent="0.35">
      <c r="A50" s="20" t="s">
        <v>52</v>
      </c>
      <c r="B50" s="21" t="s">
        <v>61</v>
      </c>
      <c r="C50" s="22">
        <v>100</v>
      </c>
      <c r="D50" s="22">
        <v>5205451757.04</v>
      </c>
      <c r="E50" s="22">
        <v>5205451757.04</v>
      </c>
      <c r="F50" s="22">
        <v>95.22</v>
      </c>
      <c r="G50" s="22">
        <v>5541116367.6199999</v>
      </c>
      <c r="H50" s="22">
        <v>5819227239</v>
      </c>
      <c r="I50" s="22">
        <v>93.37</v>
      </c>
      <c r="J50" s="22">
        <v>5433601730.8199997</v>
      </c>
      <c r="K50" s="22">
        <v>5819227239</v>
      </c>
      <c r="L50" s="22">
        <f t="shared" si="19"/>
        <v>93.37</v>
      </c>
      <c r="M50" s="22">
        <f t="shared" si="20"/>
        <v>98.057130854862436</v>
      </c>
      <c r="N50" s="25" t="s">
        <v>134</v>
      </c>
    </row>
    <row r="51" spans="1:14" s="23" customFormat="1" ht="72" x14ac:dyDescent="0.35">
      <c r="A51" s="20" t="s">
        <v>52</v>
      </c>
      <c r="B51" s="21" t="s">
        <v>135</v>
      </c>
      <c r="C51" s="22">
        <v>96.2</v>
      </c>
      <c r="D51" s="22">
        <v>84083</v>
      </c>
      <c r="E51" s="22">
        <v>87405</v>
      </c>
      <c r="F51" s="22">
        <v>99.6</v>
      </c>
      <c r="G51" s="22">
        <v>87059</v>
      </c>
      <c r="H51" s="22">
        <v>87405</v>
      </c>
      <c r="I51" s="22">
        <v>88.42</v>
      </c>
      <c r="J51" s="22">
        <v>87248</v>
      </c>
      <c r="K51" s="22">
        <v>98677</v>
      </c>
      <c r="L51" s="22">
        <f t="shared" si="19"/>
        <v>91.912681912681919</v>
      </c>
      <c r="M51" s="22">
        <f t="shared" si="20"/>
        <v>88.775100401606437</v>
      </c>
      <c r="N51" s="25" t="s">
        <v>136</v>
      </c>
    </row>
    <row r="52" spans="1:14" s="23" customFormat="1" ht="144" x14ac:dyDescent="0.35">
      <c r="A52" s="20" t="s">
        <v>62</v>
      </c>
      <c r="B52" s="21" t="s">
        <v>53</v>
      </c>
      <c r="C52" s="22">
        <v>0.15</v>
      </c>
      <c r="D52" s="22"/>
      <c r="E52" s="22"/>
      <c r="F52" s="22">
        <v>0.14000000000000001</v>
      </c>
      <c r="G52" s="22"/>
      <c r="H52" s="22"/>
      <c r="I52" s="22">
        <v>0.14000000000000001</v>
      </c>
      <c r="J52" s="22"/>
      <c r="K52" s="22"/>
      <c r="L52" s="22">
        <f t="shared" si="19"/>
        <v>93.333333333333343</v>
      </c>
      <c r="M52" s="22">
        <f t="shared" si="20"/>
        <v>100</v>
      </c>
      <c r="N52" s="25" t="s">
        <v>142</v>
      </c>
    </row>
    <row r="53" spans="1:14" s="23" customFormat="1" ht="38.25" customHeight="1" x14ac:dyDescent="0.35">
      <c r="A53" s="20" t="s">
        <v>62</v>
      </c>
      <c r="B53" s="21" t="s">
        <v>63</v>
      </c>
      <c r="C53" s="22">
        <v>5.53</v>
      </c>
      <c r="D53" s="22">
        <v>427090</v>
      </c>
      <c r="E53" s="22">
        <v>77211</v>
      </c>
      <c r="F53" s="22">
        <v>7.98</v>
      </c>
      <c r="G53" s="22">
        <v>668138</v>
      </c>
      <c r="H53" s="22">
        <v>83718</v>
      </c>
      <c r="I53" s="22">
        <v>7.07</v>
      </c>
      <c r="J53" s="22">
        <v>639170</v>
      </c>
      <c r="K53" s="22">
        <v>90434</v>
      </c>
      <c r="L53" s="22">
        <f t="shared" ref="L53:L54" si="21">+(I53/C53)*100</f>
        <v>127.84810126582278</v>
      </c>
      <c r="M53" s="22">
        <f t="shared" ref="M53:M54" si="22">+(I53/F53)*100</f>
        <v>88.596491228070178</v>
      </c>
      <c r="N53" s="25" t="s">
        <v>153</v>
      </c>
    </row>
    <row r="54" spans="1:14" s="23" customFormat="1" ht="54" x14ac:dyDescent="0.35">
      <c r="A54" s="20" t="s">
        <v>62</v>
      </c>
      <c r="B54" s="21" t="s">
        <v>71</v>
      </c>
      <c r="C54" s="31">
        <v>98.77</v>
      </c>
      <c r="D54" s="32">
        <v>37712.370000000003</v>
      </c>
      <c r="E54" s="32">
        <v>38182</v>
      </c>
      <c r="F54" s="22">
        <v>91.63</v>
      </c>
      <c r="G54" s="22">
        <v>33573</v>
      </c>
      <c r="H54" s="22">
        <v>36640</v>
      </c>
      <c r="I54" s="22">
        <v>91.53</v>
      </c>
      <c r="J54" s="22">
        <v>33522</v>
      </c>
      <c r="K54" s="22">
        <v>36624</v>
      </c>
      <c r="L54" s="22">
        <f t="shared" si="21"/>
        <v>92.669839019945329</v>
      </c>
      <c r="M54" s="22">
        <f t="shared" si="22"/>
        <v>99.890865437083932</v>
      </c>
      <c r="N54" s="25" t="s">
        <v>144</v>
      </c>
    </row>
    <row r="55" spans="1:14" s="23" customFormat="1" ht="72" x14ac:dyDescent="0.35">
      <c r="A55" s="20" t="s">
        <v>62</v>
      </c>
      <c r="B55" s="21" t="s">
        <v>72</v>
      </c>
      <c r="C55" s="22">
        <v>1.05</v>
      </c>
      <c r="D55" s="22">
        <v>14678</v>
      </c>
      <c r="E55" s="22">
        <v>14525</v>
      </c>
      <c r="F55" s="22">
        <v>4.6399999999999997</v>
      </c>
      <c r="G55" s="22">
        <v>18260</v>
      </c>
      <c r="H55" s="22">
        <v>17450</v>
      </c>
      <c r="I55" s="22">
        <v>-12.57</v>
      </c>
      <c r="J55" s="22">
        <v>15257</v>
      </c>
      <c r="K55" s="22">
        <v>17450</v>
      </c>
      <c r="L55" s="22">
        <f>+((((D55/E55)-(J55/K55))*100)/(D55/E55))+100</f>
        <v>113.47871265925926</v>
      </c>
      <c r="M55" s="22">
        <f>+((((G55/H55)-(J55/K55))*100)/(G55/H55))+100</f>
        <v>116.44578313253012</v>
      </c>
      <c r="N55" s="25" t="s">
        <v>154</v>
      </c>
    </row>
    <row r="56" spans="1:14" s="23" customFormat="1" ht="72" x14ac:dyDescent="0.35">
      <c r="A56" s="20" t="s">
        <v>62</v>
      </c>
      <c r="B56" s="21" t="s">
        <v>73</v>
      </c>
      <c r="C56" s="22">
        <v>112.8</v>
      </c>
      <c r="D56" s="22">
        <v>14678</v>
      </c>
      <c r="E56" s="22">
        <v>130118356</v>
      </c>
      <c r="F56" s="22">
        <v>140.33000000000001</v>
      </c>
      <c r="G56" s="22">
        <v>18260</v>
      </c>
      <c r="H56" s="22">
        <v>130118356</v>
      </c>
      <c r="I56" s="22">
        <v>117.25</v>
      </c>
      <c r="J56" s="22">
        <v>15257</v>
      </c>
      <c r="K56" s="22">
        <v>130118356</v>
      </c>
      <c r="L56" s="22">
        <f>+(J56/D56)*100</f>
        <v>103.94467911159559</v>
      </c>
      <c r="M56" s="22">
        <f>+(J56/G56)*100</f>
        <v>83.554216867469876</v>
      </c>
      <c r="N56" s="25" t="s">
        <v>150</v>
      </c>
    </row>
    <row r="57" spans="1:14" s="23" customFormat="1" ht="126" x14ac:dyDescent="0.35">
      <c r="A57" s="20" t="s">
        <v>62</v>
      </c>
      <c r="B57" s="21" t="s">
        <v>64</v>
      </c>
      <c r="C57" s="22">
        <v>24.9</v>
      </c>
      <c r="D57" s="22">
        <v>114072</v>
      </c>
      <c r="E57" s="22">
        <v>458184</v>
      </c>
      <c r="F57" s="22">
        <v>18.920000000000002</v>
      </c>
      <c r="G57" s="22">
        <v>70524</v>
      </c>
      <c r="H57" s="22">
        <v>372795.23</v>
      </c>
      <c r="I57" s="22">
        <v>18.940000000000001</v>
      </c>
      <c r="J57" s="22">
        <v>69739</v>
      </c>
      <c r="K57" s="22">
        <v>368201</v>
      </c>
      <c r="L57" s="22">
        <f>+(I57/C57)*100</f>
        <v>76.064257028112465</v>
      </c>
      <c r="M57" s="22">
        <f>+(I57/F57)*100</f>
        <v>100.10570824524312</v>
      </c>
      <c r="N57" s="25" t="s">
        <v>148</v>
      </c>
    </row>
    <row r="58" spans="1:14" s="23" customFormat="1" ht="126" x14ac:dyDescent="0.35">
      <c r="A58" s="20" t="s">
        <v>62</v>
      </c>
      <c r="B58" s="21" t="s">
        <v>65</v>
      </c>
      <c r="C58" s="22">
        <v>53.65</v>
      </c>
      <c r="D58" s="22">
        <v>245820</v>
      </c>
      <c r="E58" s="22">
        <v>458184</v>
      </c>
      <c r="F58" s="22">
        <v>57.41</v>
      </c>
      <c r="G58" s="22">
        <v>214016</v>
      </c>
      <c r="H58" s="22">
        <v>372795.23</v>
      </c>
      <c r="I58" s="22">
        <v>57.88</v>
      </c>
      <c r="J58" s="22">
        <v>213119</v>
      </c>
      <c r="K58" s="22">
        <v>368201</v>
      </c>
      <c r="L58" s="22">
        <f t="shared" ref="L58:L59" si="23">+(I58/C58)*100</f>
        <v>107.88443616029824</v>
      </c>
      <c r="M58" s="22">
        <f t="shared" ref="M58:M59" si="24">+(I58/F58)*100</f>
        <v>100.81867270510365</v>
      </c>
      <c r="N58" s="25" t="s">
        <v>155</v>
      </c>
    </row>
    <row r="59" spans="1:14" s="23" customFormat="1" ht="126" x14ac:dyDescent="0.35">
      <c r="A59" s="20" t="s">
        <v>62</v>
      </c>
      <c r="B59" s="21" t="s">
        <v>66</v>
      </c>
      <c r="C59" s="22">
        <v>13.84</v>
      </c>
      <c r="D59" s="22">
        <v>63420</v>
      </c>
      <c r="E59" s="22">
        <v>458184</v>
      </c>
      <c r="F59" s="22">
        <v>15.15</v>
      </c>
      <c r="G59" s="22">
        <v>56477</v>
      </c>
      <c r="H59" s="22">
        <v>372795.23</v>
      </c>
      <c r="I59" s="22">
        <v>15.24</v>
      </c>
      <c r="J59" s="22">
        <v>56097</v>
      </c>
      <c r="K59" s="22">
        <v>368201</v>
      </c>
      <c r="L59" s="22">
        <f t="shared" si="23"/>
        <v>110.11560693641617</v>
      </c>
      <c r="M59" s="22">
        <f t="shared" si="24"/>
        <v>100.5940594059406</v>
      </c>
      <c r="N59" s="25" t="s">
        <v>147</v>
      </c>
    </row>
    <row r="60" spans="1:14" s="23" customFormat="1" ht="144" x14ac:dyDescent="0.35">
      <c r="A60" s="20" t="s">
        <v>62</v>
      </c>
      <c r="B60" s="21" t="s">
        <v>67</v>
      </c>
      <c r="C60" s="22">
        <v>7.61</v>
      </c>
      <c r="D60" s="22">
        <v>34872</v>
      </c>
      <c r="E60" s="22">
        <v>458184</v>
      </c>
      <c r="F60" s="22">
        <v>8.52</v>
      </c>
      <c r="G60" s="22">
        <v>31778</v>
      </c>
      <c r="H60" s="22">
        <v>372795.23</v>
      </c>
      <c r="I60" s="22">
        <v>7.94</v>
      </c>
      <c r="J60" s="22">
        <v>29246</v>
      </c>
      <c r="K60" s="22">
        <v>368201</v>
      </c>
      <c r="L60" s="22">
        <f t="shared" ref="L60:L61" si="25">+(I60/C60)*100</f>
        <v>104.33639947437582</v>
      </c>
      <c r="M60" s="22">
        <f t="shared" ref="M60:M61" si="26">+(I60/F60)*100</f>
        <v>93.192488262910814</v>
      </c>
      <c r="N60" s="25" t="s">
        <v>146</v>
      </c>
    </row>
    <row r="61" spans="1:14" s="23" customFormat="1" ht="126" x14ac:dyDescent="0.35">
      <c r="A61" s="20" t="s">
        <v>62</v>
      </c>
      <c r="B61" s="21" t="s">
        <v>68</v>
      </c>
      <c r="C61" s="22">
        <v>84.9</v>
      </c>
      <c r="D61" s="22">
        <v>6603</v>
      </c>
      <c r="E61" s="22">
        <v>7777</v>
      </c>
      <c r="F61" s="22">
        <v>74.94</v>
      </c>
      <c r="G61" s="22">
        <v>5810</v>
      </c>
      <c r="H61" s="22">
        <v>7753</v>
      </c>
      <c r="I61" s="22">
        <v>96.48</v>
      </c>
      <c r="J61" s="22">
        <v>5405</v>
      </c>
      <c r="K61" s="22">
        <v>5602</v>
      </c>
      <c r="L61" s="22">
        <f t="shared" si="25"/>
        <v>113.63957597173145</v>
      </c>
      <c r="M61" s="22">
        <f t="shared" si="26"/>
        <v>128.7429943955164</v>
      </c>
      <c r="N61" s="25" t="s">
        <v>145</v>
      </c>
    </row>
    <row r="62" spans="1:14" s="23" customFormat="1" ht="90" x14ac:dyDescent="0.35">
      <c r="A62" s="20" t="s">
        <v>62</v>
      </c>
      <c r="B62" s="21" t="s">
        <v>69</v>
      </c>
      <c r="C62" s="32">
        <v>100</v>
      </c>
      <c r="D62" s="32">
        <v>2906</v>
      </c>
      <c r="E62" s="32">
        <v>2906</v>
      </c>
      <c r="F62" s="22">
        <v>37.44</v>
      </c>
      <c r="G62" s="22">
        <v>1070</v>
      </c>
      <c r="H62" s="22">
        <v>2858</v>
      </c>
      <c r="I62" s="22">
        <v>27.21</v>
      </c>
      <c r="J62" s="22">
        <v>782</v>
      </c>
      <c r="K62" s="22">
        <v>2874</v>
      </c>
      <c r="L62" s="22">
        <f t="shared" ref="L62:L66" si="27">+(I62/C62)*100</f>
        <v>27.21</v>
      </c>
      <c r="M62" s="22">
        <f t="shared" ref="M62:M66" si="28">+(I62/F62)*100</f>
        <v>72.676282051282058</v>
      </c>
      <c r="N62" s="25" t="s">
        <v>156</v>
      </c>
    </row>
    <row r="63" spans="1:14" ht="54" x14ac:dyDescent="0.35">
      <c r="A63" s="17" t="s">
        <v>62</v>
      </c>
      <c r="B63" s="21" t="s">
        <v>70</v>
      </c>
      <c r="C63" s="18">
        <v>8.5399999999999991</v>
      </c>
      <c r="D63" s="18">
        <v>38182</v>
      </c>
      <c r="E63" s="18">
        <v>35178</v>
      </c>
      <c r="F63" s="18">
        <v>4.16</v>
      </c>
      <c r="G63" s="18">
        <v>36640</v>
      </c>
      <c r="H63" s="18">
        <v>35178</v>
      </c>
      <c r="I63" s="18">
        <v>4.1100000000000003</v>
      </c>
      <c r="J63" s="22">
        <v>36624</v>
      </c>
      <c r="K63" s="22">
        <v>35178</v>
      </c>
      <c r="L63" s="22">
        <f t="shared" si="27"/>
        <v>48.126463700234204</v>
      </c>
      <c r="M63" s="22">
        <f t="shared" si="28"/>
        <v>98.798076923076934</v>
      </c>
      <c r="N63" s="19" t="s">
        <v>144</v>
      </c>
    </row>
    <row r="64" spans="1:14" ht="54" x14ac:dyDescent="0.35">
      <c r="A64" s="17" t="s">
        <v>62</v>
      </c>
      <c r="B64" s="21" t="s">
        <v>74</v>
      </c>
      <c r="C64" s="18">
        <v>5.0599999999999996</v>
      </c>
      <c r="D64" s="18">
        <v>789</v>
      </c>
      <c r="E64" s="18">
        <v>15605</v>
      </c>
      <c r="F64" s="18">
        <v>6.82</v>
      </c>
      <c r="G64" s="18">
        <v>1059</v>
      </c>
      <c r="H64" s="18">
        <v>15520</v>
      </c>
      <c r="I64" s="18">
        <v>5.68</v>
      </c>
      <c r="J64" s="22">
        <v>843</v>
      </c>
      <c r="K64" s="22">
        <v>14830</v>
      </c>
      <c r="L64" s="22">
        <f>+((C64-I64)*100/C64)+100</f>
        <v>87.747035573122531</v>
      </c>
      <c r="M64" s="22">
        <f>+((F64-I64)*100/F64)+100</f>
        <v>116.71554252199414</v>
      </c>
      <c r="N64" s="19" t="s">
        <v>149</v>
      </c>
    </row>
    <row r="65" spans="1:14" ht="72" x14ac:dyDescent="0.35">
      <c r="A65" s="17" t="s">
        <v>62</v>
      </c>
      <c r="B65" s="21" t="s">
        <v>75</v>
      </c>
      <c r="C65" s="18">
        <v>100</v>
      </c>
      <c r="D65" s="18">
        <v>15605</v>
      </c>
      <c r="E65" s="18">
        <v>15605</v>
      </c>
      <c r="F65" s="18">
        <v>100</v>
      </c>
      <c r="G65" s="18">
        <v>15520</v>
      </c>
      <c r="H65" s="18">
        <v>15520</v>
      </c>
      <c r="I65" s="18">
        <v>100</v>
      </c>
      <c r="J65" s="22">
        <v>14830</v>
      </c>
      <c r="K65" s="22">
        <v>14830</v>
      </c>
      <c r="L65" s="22">
        <f t="shared" si="27"/>
        <v>100</v>
      </c>
      <c r="M65" s="22">
        <f t="shared" si="28"/>
        <v>100</v>
      </c>
      <c r="N65" s="19" t="s">
        <v>151</v>
      </c>
    </row>
    <row r="66" spans="1:14" ht="90" x14ac:dyDescent="0.35">
      <c r="A66" s="17" t="s">
        <v>62</v>
      </c>
      <c r="B66" s="21" t="s">
        <v>76</v>
      </c>
      <c r="C66" s="18">
        <v>100</v>
      </c>
      <c r="D66" s="18">
        <v>8087252231.8900003</v>
      </c>
      <c r="E66" s="18">
        <v>8087252231.8900003</v>
      </c>
      <c r="F66" s="18">
        <v>100</v>
      </c>
      <c r="G66" s="18">
        <v>8087252231.8900003</v>
      </c>
      <c r="H66" s="18">
        <v>8087252231.8900003</v>
      </c>
      <c r="I66" s="18">
        <v>99.76</v>
      </c>
      <c r="J66" s="22">
        <v>8199838557.0600004</v>
      </c>
      <c r="K66" s="22">
        <v>8219865103.1800003</v>
      </c>
      <c r="L66" s="22">
        <f t="shared" si="27"/>
        <v>99.76</v>
      </c>
      <c r="M66" s="22">
        <f t="shared" si="28"/>
        <v>99.76</v>
      </c>
      <c r="N66" s="19" t="s">
        <v>152</v>
      </c>
    </row>
    <row r="72" spans="1:14" x14ac:dyDescent="0.25">
      <c r="L72" s="28"/>
      <c r="M72" s="28"/>
    </row>
  </sheetData>
  <autoFilter ref="A1:N66" xr:uid="{3B12DF6B-C9D9-4127-B14A-A227D5B55C9D}"/>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C3671-4988-44FB-B4B9-061072C28117}">
  <dimension ref="C1:G26"/>
  <sheetViews>
    <sheetView zoomScale="90" zoomScaleNormal="90" workbookViewId="0">
      <selection activeCell="J20" sqref="J20"/>
    </sheetView>
  </sheetViews>
  <sheetFormatPr baseColWidth="10" defaultRowHeight="15" x14ac:dyDescent="0.25"/>
  <cols>
    <col min="3" max="3" width="44.42578125" bestFit="1" customWidth="1"/>
    <col min="4" max="4" width="21.28515625" customWidth="1"/>
    <col min="5" max="5" width="21.42578125" customWidth="1"/>
    <col min="6" max="6" width="19.85546875" customWidth="1"/>
    <col min="7" max="7" width="20.140625" customWidth="1"/>
  </cols>
  <sheetData>
    <row r="1" spans="3:7" ht="16.5" x14ac:dyDescent="0.3">
      <c r="C1" s="3"/>
      <c r="D1" s="3"/>
      <c r="E1" s="3"/>
      <c r="F1" s="3"/>
      <c r="G1" s="3"/>
    </row>
    <row r="2" spans="3:7" x14ac:dyDescent="0.25">
      <c r="C2" s="35" t="s">
        <v>158</v>
      </c>
      <c r="D2" s="35"/>
      <c r="E2" s="35"/>
      <c r="F2" s="35"/>
      <c r="G2" s="35"/>
    </row>
    <row r="3" spans="3:7" x14ac:dyDescent="0.25">
      <c r="C3" s="4"/>
      <c r="D3" s="4"/>
      <c r="E3" s="4"/>
      <c r="F3" s="4"/>
      <c r="G3" s="4"/>
    </row>
    <row r="4" spans="3:7" ht="21" customHeight="1" x14ac:dyDescent="0.25">
      <c r="C4" s="33" t="s">
        <v>77</v>
      </c>
      <c r="D4" s="34" t="s">
        <v>78</v>
      </c>
      <c r="E4" s="34"/>
      <c r="F4" s="34"/>
      <c r="G4" s="34" t="s">
        <v>79</v>
      </c>
    </row>
    <row r="5" spans="3:7" ht="40.5" customHeight="1" x14ac:dyDescent="0.25">
      <c r="C5" s="33"/>
      <c r="D5" s="14" t="s">
        <v>80</v>
      </c>
      <c r="E5" s="14" t="s">
        <v>81</v>
      </c>
      <c r="F5" s="14" t="s">
        <v>82</v>
      </c>
      <c r="G5" s="34"/>
    </row>
    <row r="6" spans="3:7" ht="27" x14ac:dyDescent="0.25">
      <c r="C6" s="8" t="s">
        <v>87</v>
      </c>
      <c r="D6" s="9"/>
      <c r="E6" s="9">
        <v>12</v>
      </c>
      <c r="F6" s="9">
        <v>1</v>
      </c>
      <c r="G6" s="9">
        <f t="shared" ref="G6:G11" si="0">SUM(D6:F6)</f>
        <v>13</v>
      </c>
    </row>
    <row r="7" spans="3:7" ht="40.5" x14ac:dyDescent="0.25">
      <c r="C7" s="10" t="s">
        <v>88</v>
      </c>
      <c r="D7" s="9">
        <v>3</v>
      </c>
      <c r="E7" s="9">
        <v>6</v>
      </c>
      <c r="F7" s="9">
        <v>1</v>
      </c>
      <c r="G7" s="9">
        <f t="shared" si="0"/>
        <v>10</v>
      </c>
    </row>
    <row r="8" spans="3:7" ht="27" x14ac:dyDescent="0.25">
      <c r="C8" s="10" t="s">
        <v>89</v>
      </c>
      <c r="D8" s="9">
        <v>2</v>
      </c>
      <c r="E8" s="9">
        <v>5</v>
      </c>
      <c r="F8" s="9"/>
      <c r="G8" s="9">
        <f t="shared" si="0"/>
        <v>7</v>
      </c>
    </row>
    <row r="9" spans="3:7" ht="27" x14ac:dyDescent="0.25">
      <c r="C9" s="10" t="s">
        <v>90</v>
      </c>
      <c r="D9" s="9">
        <v>1</v>
      </c>
      <c r="E9" s="9">
        <v>9</v>
      </c>
      <c r="F9" s="9"/>
      <c r="G9" s="9">
        <f t="shared" si="0"/>
        <v>10</v>
      </c>
    </row>
    <row r="10" spans="3:7" ht="27" x14ac:dyDescent="0.25">
      <c r="C10" s="10" t="s">
        <v>91</v>
      </c>
      <c r="D10" s="9"/>
      <c r="E10" s="9">
        <v>10</v>
      </c>
      <c r="F10" s="9"/>
      <c r="G10" s="9">
        <f t="shared" si="0"/>
        <v>10</v>
      </c>
    </row>
    <row r="11" spans="3:7" x14ac:dyDescent="0.25">
      <c r="C11" s="10" t="s">
        <v>92</v>
      </c>
      <c r="D11" s="9">
        <v>1</v>
      </c>
      <c r="E11" s="9">
        <v>11</v>
      </c>
      <c r="F11" s="9">
        <v>3</v>
      </c>
      <c r="G11" s="9">
        <f t="shared" si="0"/>
        <v>15</v>
      </c>
    </row>
    <row r="12" spans="3:7" ht="15.75" x14ac:dyDescent="0.3">
      <c r="C12" s="15" t="s">
        <v>79</v>
      </c>
      <c r="D12" s="16">
        <f>SUM(D6:D11)</f>
        <v>7</v>
      </c>
      <c r="E12" s="16">
        <f>SUM(E6:E11)</f>
        <v>53</v>
      </c>
      <c r="F12" s="16">
        <f>SUM(F6:F11)</f>
        <v>5</v>
      </c>
      <c r="G12" s="16">
        <f>SUM(G6:G11)</f>
        <v>65</v>
      </c>
    </row>
    <row r="13" spans="3:7" ht="15.75" x14ac:dyDescent="0.3">
      <c r="C13" s="6"/>
      <c r="D13" s="6"/>
      <c r="E13" s="6"/>
      <c r="F13" s="6"/>
      <c r="G13" s="6"/>
    </row>
    <row r="14" spans="3:7" ht="15.75" x14ac:dyDescent="0.3">
      <c r="C14" s="6"/>
      <c r="D14" s="6"/>
      <c r="E14" s="6"/>
      <c r="F14" s="6"/>
      <c r="G14" s="6"/>
    </row>
    <row r="15" spans="3:7" x14ac:dyDescent="0.25">
      <c r="C15" s="35" t="s">
        <v>159</v>
      </c>
      <c r="D15" s="35"/>
      <c r="E15" s="35"/>
      <c r="F15" s="35"/>
      <c r="G15" s="35"/>
    </row>
    <row r="16" spans="3:7" x14ac:dyDescent="0.25">
      <c r="C16" s="4"/>
      <c r="D16" s="4"/>
      <c r="E16" s="4"/>
      <c r="F16" s="4"/>
      <c r="G16" s="4"/>
    </row>
    <row r="17" spans="3:7" x14ac:dyDescent="0.25">
      <c r="C17" s="33" t="s">
        <v>77</v>
      </c>
      <c r="D17" s="34" t="s">
        <v>83</v>
      </c>
      <c r="E17" s="34"/>
      <c r="F17" s="34"/>
      <c r="G17" s="34" t="s">
        <v>79</v>
      </c>
    </row>
    <row r="18" spans="3:7" ht="27" x14ac:dyDescent="0.25">
      <c r="C18" s="33"/>
      <c r="D18" s="14" t="s">
        <v>84</v>
      </c>
      <c r="E18" s="14" t="s">
        <v>85</v>
      </c>
      <c r="F18" s="14" t="s">
        <v>86</v>
      </c>
      <c r="G18" s="34"/>
    </row>
    <row r="19" spans="3:7" ht="27" x14ac:dyDescent="0.25">
      <c r="C19" s="8" t="s">
        <v>87</v>
      </c>
      <c r="D19" s="11"/>
      <c r="E19" s="11">
        <f>(E6/$G$6)</f>
        <v>0.92307692307692313</v>
      </c>
      <c r="F19" s="11">
        <f t="shared" ref="F19" si="1">(F6/$G$6)</f>
        <v>7.6923076923076927E-2</v>
      </c>
      <c r="G19" s="11">
        <f>SUM(D19:F19)</f>
        <v>1</v>
      </c>
    </row>
    <row r="20" spans="3:7" ht="40.5" x14ac:dyDescent="0.25">
      <c r="C20" s="10" t="s">
        <v>88</v>
      </c>
      <c r="D20" s="11">
        <f>(D7/$G$7)</f>
        <v>0.3</v>
      </c>
      <c r="E20" s="11">
        <f>(E7/$G$7)</f>
        <v>0.6</v>
      </c>
      <c r="F20" s="11">
        <f>(F7/$G$7)</f>
        <v>0.1</v>
      </c>
      <c r="G20" s="11">
        <f>SUM(D20:F20)</f>
        <v>0.99999999999999989</v>
      </c>
    </row>
    <row r="21" spans="3:7" ht="27" x14ac:dyDescent="0.25">
      <c r="C21" s="10" t="s">
        <v>89</v>
      </c>
      <c r="D21" s="11">
        <f>(D8/$G$8)</f>
        <v>0.2857142857142857</v>
      </c>
      <c r="E21" s="11">
        <f>(E8/$G$8)</f>
        <v>0.7142857142857143</v>
      </c>
      <c r="F21" s="11"/>
      <c r="G21" s="11">
        <f t="shared" ref="G21:G24" si="2">SUM(D21:F21)</f>
        <v>1</v>
      </c>
    </row>
    <row r="22" spans="3:7" ht="27" x14ac:dyDescent="0.25">
      <c r="C22" s="10" t="s">
        <v>90</v>
      </c>
      <c r="D22" s="11">
        <f>(D9/$G$9)</f>
        <v>0.1</v>
      </c>
      <c r="E22" s="11">
        <f>(E9/$G$9)</f>
        <v>0.9</v>
      </c>
      <c r="F22" s="11"/>
      <c r="G22" s="11">
        <f t="shared" si="2"/>
        <v>1</v>
      </c>
    </row>
    <row r="23" spans="3:7" ht="27" x14ac:dyDescent="0.25">
      <c r="C23" s="10" t="s">
        <v>91</v>
      </c>
      <c r="D23" s="11"/>
      <c r="E23" s="11">
        <v>1</v>
      </c>
      <c r="F23" s="11"/>
      <c r="G23" s="11">
        <f t="shared" si="2"/>
        <v>1</v>
      </c>
    </row>
    <row r="24" spans="3:7" x14ac:dyDescent="0.25">
      <c r="C24" s="10" t="s">
        <v>92</v>
      </c>
      <c r="D24" s="11">
        <f>D11/G11</f>
        <v>6.6666666666666666E-2</v>
      </c>
      <c r="E24" s="11">
        <f>E11/G11</f>
        <v>0.73333333333333328</v>
      </c>
      <c r="F24" s="11">
        <f>F11/G11</f>
        <v>0.2</v>
      </c>
      <c r="G24" s="11">
        <f t="shared" si="2"/>
        <v>1</v>
      </c>
    </row>
    <row r="25" spans="3:7" x14ac:dyDescent="0.25">
      <c r="C25" s="12" t="s">
        <v>79</v>
      </c>
      <c r="D25" s="13">
        <f>+(D12/G12)</f>
        <v>0.1076923076923077</v>
      </c>
      <c r="E25" s="13">
        <f>+(E12/G12)</f>
        <v>0.81538461538461537</v>
      </c>
      <c r="F25" s="13">
        <f>+(F12/G12)</f>
        <v>7.6923076923076927E-2</v>
      </c>
      <c r="G25" s="13">
        <f>SUM(D25:F25)</f>
        <v>1</v>
      </c>
    </row>
    <row r="26" spans="3:7" ht="15.75" x14ac:dyDescent="0.3">
      <c r="C26" s="5"/>
      <c r="D26" s="7"/>
      <c r="E26" s="7"/>
      <c r="F26" s="7"/>
      <c r="G26" s="7"/>
    </row>
  </sheetData>
  <mergeCells count="8">
    <mergeCell ref="C17:C18"/>
    <mergeCell ref="D17:F17"/>
    <mergeCell ref="G17:G18"/>
    <mergeCell ref="C2:G2"/>
    <mergeCell ref="C4:C5"/>
    <mergeCell ref="D4:F4"/>
    <mergeCell ref="G4:G5"/>
    <mergeCell ref="C15:G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Evaluación</dc:creator>
  <cp:lastModifiedBy>Administrador</cp:lastModifiedBy>
  <dcterms:created xsi:type="dcterms:W3CDTF">2022-01-19T18:11:05Z</dcterms:created>
  <dcterms:modified xsi:type="dcterms:W3CDTF">2023-01-31T16:43:04Z</dcterms:modified>
</cp:coreProperties>
</file>