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valuacion\AppData\Local\Microsoft\Windows\INetCache\Content.Outlook\HJJTSBCH\"/>
    </mc:Choice>
  </mc:AlternateContent>
  <xr:revisionPtr revIDLastSave="0" documentId="13_ncr:1_{9B2B4E31-DC13-4D6D-AF4C-E234AC95BA27}" xr6:coauthVersionLast="47" xr6:coauthVersionMax="47" xr10:uidLastSave="{00000000-0000-0000-0000-000000000000}"/>
  <bookViews>
    <workbookView xWindow="-120" yWindow="-120" windowWidth="20640" windowHeight="11040" xr2:uid="{24732525-8FAB-42ED-8B07-C43A2440B7AB}"/>
  </bookViews>
  <sheets>
    <sheet name="Hoja1" sheetId="1" r:id="rId1"/>
    <sheet name="Hoja2" sheetId="2" r:id="rId2"/>
  </sheets>
  <definedNames>
    <definedName name="_xlnm._FilterDatabase" localSheetId="0" hidden="1">Hoja1!$A$1:$O$26</definedName>
    <definedName name="_xlnm.Print_Area" localSheetId="0">Hoja1!$A$1:$N$27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F21" i="2" l="1"/>
  <c r="D17" i="2"/>
  <c r="L26" i="1"/>
  <c r="L24" i="1"/>
  <c r="L22" i="1"/>
  <c r="L25" i="1"/>
  <c r="L23" i="1"/>
  <c r="M18" i="1"/>
  <c r="M17" i="1"/>
  <c r="M15" i="1"/>
  <c r="M14" i="1"/>
  <c r="M21" i="1"/>
  <c r="M20" i="1"/>
  <c r="M19" i="1"/>
  <c r="M12" i="1"/>
  <c r="L12" i="1"/>
  <c r="I7" i="1" l="1"/>
  <c r="L7" i="1" s="1"/>
  <c r="L4" i="1"/>
  <c r="L5" i="1"/>
  <c r="M5" i="1"/>
  <c r="L3" i="1"/>
  <c r="M3" i="1"/>
  <c r="M2" i="1"/>
  <c r="L2" i="1"/>
  <c r="F20" i="2"/>
  <c r="E20" i="2"/>
  <c r="E17" i="2"/>
  <c r="D20" i="2"/>
  <c r="G6" i="2"/>
  <c r="M7" i="1" l="1"/>
  <c r="L13" i="1" l="1"/>
  <c r="M11" i="1"/>
  <c r="L11" i="1"/>
  <c r="M4" i="1"/>
  <c r="M9" i="1" l="1"/>
  <c r="L9" i="1"/>
  <c r="M8" i="1"/>
  <c r="L8" i="1"/>
  <c r="M6" i="1"/>
  <c r="L6" i="1"/>
  <c r="M22" i="1" l="1"/>
  <c r="F10" i="2" l="1"/>
  <c r="E10" i="2"/>
  <c r="D10" i="2"/>
  <c r="G9" i="2"/>
  <c r="G8" i="2"/>
  <c r="G7" i="2"/>
  <c r="D19" i="2" l="1"/>
  <c r="F19" i="2"/>
  <c r="E19" i="2"/>
  <c r="F18" i="2"/>
  <c r="D18" i="2"/>
  <c r="E18" i="2"/>
  <c r="F17" i="2"/>
  <c r="G20" i="2"/>
  <c r="G10" i="2"/>
  <c r="G19" i="2" l="1"/>
  <c r="E21" i="2"/>
  <c r="D21" i="2"/>
  <c r="G17" i="2"/>
  <c r="G18" i="2"/>
  <c r="G21" i="2" l="1"/>
</calcChain>
</file>

<file path=xl/sharedStrings.xml><?xml version="1.0" encoding="utf-8"?>
<sst xmlns="http://schemas.openxmlformats.org/spreadsheetml/2006/main" count="166" uniqueCount="86">
  <si>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</si>
  <si>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</si>
  <si>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</si>
  <si>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</si>
  <si>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</si>
  <si>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</si>
  <si>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</si>
  <si>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</si>
  <si>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</si>
  <si>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</si>
  <si>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</si>
  <si>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</si>
  <si>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</si>
  <si>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</si>
  <si>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Porcentaje de proyectos para atender emergencias nacionales apoyados</t>
  </si>
  <si>
    <t xml:space="preserve">Porcentaje de proyectos (solicitudes) aprobados </t>
  </si>
  <si>
    <t>Porcentaje de ASM reportados en SSAS respecto del total de ASM vigentes</t>
  </si>
  <si>
    <t xml:space="preserve">Consultas promedio por días del Informe de Actividades y del Informe de Autoevaluación del Consejo Nacional de Ciencia y Tecnología </t>
  </si>
  <si>
    <t xml:space="preserve">Tasa de Variación de días invertidos en el proceso de recopilación, procesamiento e integración del Informe de Actividades y de Autoevaluación del Consejo Nacional de Ciencia y Tecnología </t>
  </si>
  <si>
    <t>Porcentaje de actividades de monitoreo de ASM realizadas</t>
  </si>
  <si>
    <t>Porcentaje de Nuevas Becas de Posgrado.</t>
  </si>
  <si>
    <t>Porcentaje de convocatorias publicadas</t>
  </si>
  <si>
    <t>Porcentaje de estímulos económicos de la modalidad Candidato a Investigador Nacional con respecto al total de miembros del SNI entregados</t>
  </si>
  <si>
    <t>Programa presupuestario (Modalidad y nombre)</t>
  </si>
  <si>
    <t>Indicadores por tipo de  cumplimiento de la meta</t>
  </si>
  <si>
    <t>Total</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</si>
  <si>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</si>
  <si>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</si>
  <si>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</si>
  <si>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</si>
  <si>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</si>
  <si>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</si>
  <si>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</si>
  <si>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9"/>
        <color theme="1"/>
        <rFont val="Montserrat"/>
      </rPr>
      <t>F003</t>
    </r>
    <r>
      <rPr>
        <sz val="9"/>
        <color theme="1"/>
        <rFont val="Montserrat"/>
      </rPr>
      <t>: Programas nacionales estratégicos de ciencia, tecnología y vinculación con el sector social, público y privado.</t>
    </r>
  </si>
  <si>
    <r>
      <rPr>
        <b/>
        <sz val="9"/>
        <color theme="1"/>
        <rFont val="Montserrat"/>
      </rPr>
      <t>P001:</t>
    </r>
    <r>
      <rPr>
        <sz val="9"/>
        <color theme="1"/>
        <rFont val="Montserrat"/>
      </rPr>
      <t xml:space="preserve"> Diseño y evaluación de políticas en ciencia, tecnología e innovación</t>
    </r>
  </si>
  <si>
    <r>
      <rPr>
        <b/>
        <sz val="9"/>
        <color theme="1"/>
        <rFont val="Montserrat"/>
      </rPr>
      <t>S190</t>
    </r>
    <r>
      <rPr>
        <sz val="9"/>
        <color theme="1"/>
        <rFont val="Montserrat"/>
      </rPr>
      <t>: Becas de posgrado y otras modalidades de apoyo a la calidad</t>
    </r>
  </si>
  <si>
    <r>
      <rPr>
        <b/>
        <sz val="9"/>
        <color theme="1"/>
        <rFont val="Montserrat"/>
      </rPr>
      <t>S191</t>
    </r>
    <r>
      <rPr>
        <sz val="9"/>
        <color theme="1"/>
        <rFont val="Montserrat"/>
      </rPr>
      <t>: Sistema Nacional de Investigadores</t>
    </r>
  </si>
  <si>
    <t>Cuadro 2: Porcentaje de Cumplimiento de las metas al cuarto trimestre de 2022 de los Indicadores de las MIR del CONACYT</t>
  </si>
  <si>
    <t>Porcentaje de proyectos de actividades generales de Ciencia, Tecnología e Innovación y acceso al conocimiento apoyados</t>
  </si>
  <si>
    <t>Causa: En el primer semestre de 2023 se apoyaron 303 proyectos de 720 que se tenían proyectado apoyar en la modalidad de proyectos de actividades generales de Ciencia, Tecnología e Innovación y acceso al conocimiento, lo cual representa el 42%. Sin embargo para el denominador en este periodo hubo un retraso en la formalización y autorización de proyectos provenientes de los Fondos extintos, por lo cual solo se apoyaron 398 de 815 proyectos esperados.
Efecto: En el primer semestre de 2023 se apoyaron menos proyectos bajo la modalidad de  actividades generales de Ciencia, Tecnología e Innovación y acceso al conocimiento. Asimismo, se apoyaron 398 de 815 proyectos previstos para el semestre.</t>
  </si>
  <si>
    <t xml:space="preserve">Periodicidad
</t>
  </si>
  <si>
    <t>Porcentaje de proyectos formalizados</t>
  </si>
  <si>
    <t>Porcentaje de convocatorias emitidas</t>
  </si>
  <si>
    <t>Porcentaje propuestas de solicitud de apoyo con evaluación</t>
  </si>
  <si>
    <t>Porcentaje de solicitudes de beca o apoyo que cumplieron con los requisitos de elegibilidad para ser persona beneficiada del programa</t>
  </si>
  <si>
    <t>Porcentaje de becas o apoyos formalizados</t>
  </si>
  <si>
    <t>Porcentaje de estímulos económicos de la modalidad Investigador Nacional Nivel II con respecto al total de miembros del SIN entregados</t>
  </si>
  <si>
    <t>Porcentaje de estímulos económicos de la modalidad Investigador Nacional Nivel I con respecto al total de miembros del SIN entregados</t>
  </si>
  <si>
    <t>Porcentaje del presupuesto ejercido acumulado trimestralmente en la operación del programa</t>
  </si>
  <si>
    <t>Porcentaje de estímulos económicos de la modalidad Investigador Nacional Nivel III e Investigadores Eméritos con respecto al total de miembros del SIN entregados</t>
  </si>
  <si>
    <t>trimestral</t>
  </si>
  <si>
    <t xml:space="preserve">Porcentaje de proyectos de infraestructura apoyados </t>
  </si>
  <si>
    <t>Porcentaje de Apoyos complementarios otorgados por el Programa</t>
  </si>
  <si>
    <t>Porcentaje de Becas Nuevas de Formación en CPI-Conacyt</t>
  </si>
  <si>
    <t>Porcentaje de Becas Nuevas de Inclusión</t>
  </si>
  <si>
    <t>Porcentaje de Becas Nuevas de Consolidación</t>
  </si>
  <si>
    <t>semestral</t>
  </si>
  <si>
    <t>Cuadro 1: Cumplimiento de las metas al segundo trimestre de 2023 de los Indicadores de las MIR del CONACYT</t>
  </si>
  <si>
    <t>Causa:
En la meta para el segundo trimestre se aprobaron 881 propuestas presentadas con evaluación de 1142 proyectadas, lo anterior debido a que está pendiente la aprobación de una ampliación presupuestal para cubrir los compromisos de los apoyos derivados de la cesión de derechos y obligaciones de la extinción de los Fideicomisos.
Efecto:
A la fecha únicamente se han aprobado 881 propuestas con evaluación de 1142 estimadas para el segundo trimestre de 2023</t>
  </si>
  <si>
    <t>Causa:
En la meta para el segundo trimestre se aprobaron 881 propuestas presentadas con evaluación de 1142 proyectadas, lo anterior debido a que está pendiente la aprobación de una ampliación presupuestal para cubrir los compromisos de los apoyos derivado.
Efecto:
Se alcanzo un 71.9% en el valor de la meta. Hubo mas autorizaciones de proyectos nuevos y menos formalizaciones.</t>
  </si>
  <si>
    <t>Causa:
En el segundo trimestre de 2023 se emitió una convocatoria.
Efecto:
Se cumplió con la meta de emitir una convocatoria en el segundo trimestre 2023.</t>
  </si>
  <si>
    <t>Causa: En el primer semestre de 2023 se apoyaron 40 proyectos de 41 que se tenían proyectado apoyar en la modalidad de proyectos de infraestructura, lo cual representa el 98%. Sin embargo para el denominador en este periodo hubo un retraso en la formalización y autorización de proyectos provenientes de los Fondos extintos, por lo cual solo se apoyaron 398 de 815 proyectos esperados.
Efecto: En el primer semestre de 2023 se apoyaron 40 proyectos de 41 de la modalidad de infraestructura. Asimismo se apoyaron 398 de 815 proyectos previstos para el semestre.</t>
  </si>
  <si>
    <t>Causa: En el primer semestre de 2023 se apoyo 1 proyecto de 1 que se tenia proyectado apoyar en la modalidad de proyectos para atender emergencias nacionales, lo cual representa el 100%. Sin embargo para el denominador en este periodo hubo un retraso en la formalización y autorización de proyectos provenientes de los Fondos extintos, por lo cual solo se apoyaron 398 de 815 proyectos esperados.
Efecto: En el primer semestre de 2023 se apoyo 1 proyecto de 1 de la modalidad para atender emergencias nacionales. Asimismo se apoyaron 398 de 815 proyectos previstos para el semestre.</t>
  </si>
  <si>
    <t>Causa: "En el primer semestre de 2023 se apoyaron 54 proyectos de 53 que se tenían proyectado apoyar en la modalidad de proyectos por encargo de Estado, lo cual representa el 102%. Sin embargo para el denominador en este periodo hubo un retraso en la formalización y autorización de proyectos provenientes de los Fondos extintos, por lo cual solo se apoyaron 398 de 815 proyectos estimados.
Efecto: En el primer semestre de 2023 se apoyaron 54 proyectos de 53 de la modalidad encargo de Estado. Asimismo se apoyaron 398 de 815 proyectos previstos para el semestre.</t>
  </si>
  <si>
    <t>Porcentaje de proyectos por encargo de Estado apoyados</t>
  </si>
  <si>
    <t>Causa:
La evaluación de diseño del Pp F003 de donde se obtendrán los ASM a los que se dará seguimiento, fue aprobada por la UED el 30 de junio del presente año. Derivado de lo anterior, se están trabajando los formatos de Posición Institucional y el del Formato de Aspectos Relevantes de la Evaluación (FARE), los cuales, se enviarán a la UED de SHCP. Una vez enviados estos formatos, se comenzará con la suscripción formal de ASM, así como el seguimiento a los mismos. Una vez determinado el número de ASM suscritos, se ajustarán las metas.</t>
  </si>
  <si>
    <t xml:space="preserve">Causa: El número de consultas fue mayor a lo estimado. </t>
  </si>
  <si>
    <t>Causa: El 7 de junio de 2023 se instaló la nueva Junta de Gobierno fundamentada en la nueva Ley en Materia de Humanidades, Ciencias, Tecnologías e Innovación que entró en vigor a partir del 8 de mayo de 2023.  Esto ha retrasado la presentación del Informe de actividades correspondiente al primer trimestre de 2023 para su aprobación por la Junta de Gobierno y posterior publicación. Se espera su aprobación en la 2a. Sesión Ordinaria que se llevará a cabo el día 26 de julio 2023</t>
  </si>
  <si>
    <t>Causa: La evaluación de diseño del Pp F003 de donde se obtendrán los ASM a los que se dará seguimiento, fue aprobada por la UED el 30 de junio del presente año. Derivado de lo anterior, se están trabajando los formatos de Posición Institucional y el del Formato de Aspectos Relevantes de la Evaluación (FARE), los cuales, se enviarán a la UED de SHCP. Una vez enviados estos formatos, se comenzará con la suscripción formal de ASM, así como el seguimiento a los mismos. Una vez determinado el número de ASM suscritos, se ajustarán las metas.</t>
  </si>
  <si>
    <t>Causa:
El valor de la meta alcanzada se debe a que se publicó un mayor número de convocatorias respecto a lo previsto en el calendario interno del Pp. S190.</t>
  </si>
  <si>
    <t xml:space="preserve">Causa:
La diferencia que existe en el denominador, se explica porque las diversas convocatorias emitidas en el marco del Pp. S190 aún se encuentran en proceso de recepción de solicitudes. Para el caso de la diferencia existente en el numerador, se explica ya que en la modalidad de becas de posgrado nacional, se recibieron y formalizaron un mayor número de becas nuevas, de lo esperado. </t>
  </si>
  <si>
    <t xml:space="preserve">Causa:
El valor de la meta alcanzada se explica porque a pesar de que las diversas convocatorias emitidas en el marco del Pp. S190 aún se encuentran en proceso de recepción de solicitudes, en la modalidad de becas de posgrado nacional, se recibieron y formalizaron un mayor número de becas nuevas, de lo esperado. </t>
  </si>
  <si>
    <t>Causa:
El valor de la meta alcanzada, se explica porque a pesar de recibir mayor número de solicitudes, la convocatoria de Becas de Posgrado al extranjero de acuerdo al calendario establecido, se encuentra en periodo de formalización.</t>
  </si>
  <si>
    <t>Causa:
El valor de la meta alcanzada se explica porque derivado de las fechas establecidas en el calendario de la convocatoria correspondiente, se encuentra en periodo de recepción de solicitudes, por lo que aún no se han formalizado nuevos apoyos complementarios.</t>
  </si>
  <si>
    <t>Causa:
El valor de la meta alcanzada se explica porque la Convocatoria se publicó al cierre de este semestre. Por esta razón aun no se tiene número de solicitudes recibidas, así como tampoco becas nuevas para esta modalidad.</t>
  </si>
  <si>
    <t>Causa:
El valor de la meta alcanzada se explica porque derivado de las fechas establecidas en el calendario de las convocatorias correspondientes, se encuentran en periodo de recepción de solicitudes, por lo que aún no se han formalizado becas nuevas para esta modalidad.</t>
  </si>
  <si>
    <t>Causa:
Las diferencias observadas entre el numerador aprobado y el numerador alcanzado obedece a que, un mayor número de  investigadores en nivel I, cumplieron con los requisitos reglamentarios para la entrega del apoyo económico, establecidos en el Reglamento del Sistema Nacional de Investigadores. En este sentido, el número de apoyos económicos otorgados en este trimestre es mayor a lo estimado.</t>
  </si>
  <si>
    <t>Causa:
En el numerador se observa un monto pagado mayor a lo esperado debido a que, en el transcurso del trimestre, se realizaron pagos por fallecimiento de investigadores que gozaban del apoyo económico a beneficiarios designados por los mismos, acorde a lo establecido en el Reglamento del S.N.I., así como que un mayor número de  personas investigadoras, cumplieron con los requisitos reglamentarios para la entrega del apoyo económico. Por otra parte el denominador alcanzado durante el ejercicio fiscal es mayor, debido a que el Pp. S191, recibió ampliaciones presupuestales durante el segundo trimestre.</t>
  </si>
  <si>
    <t>Causa:
Las diferencias observadas entre el numerador aprobado y el numerador alcanzado obedece a que, un mayor número de  investigadores en nivel III e Investigadores Eméritos, cumplieron con los requisitos reglamentarios para la entrega del apoyo económico, establecidos en el Reglamento del Sistema Nacional de Investigadores. En este sentido, el número de apoyos económicos otorgados en este trimestre es mayor a lo estimado.</t>
  </si>
  <si>
    <t>Causas:
Las diferencias observadas entre el numerador aprobado y el numerador alcanzado obedece a que, un mayor número de  investigadores en el nivel de candidato, cumplieron con los requisitos reglamentarios para la entrega del apoyo económico, establecidos en el Reglamento del Sistema Nacional de Investigadores. En este sentido, el número de apoyos económicos otorgados en este trimestre es mayor a lo estimado.</t>
  </si>
  <si>
    <t>Causa: Las diferencias observadas entre el numerador aprobado y el numerador alcanzado obedece a que, un mayor número de  investigadores en el nivel de candidato, cumplieron con los requisitos reglamentarios para la entrega del apoyo económico, establecidos en el Reglamento del Sistema Nacional de Investigadores. En este sentido, el número de apoyos económicos otorgados en este trimestre es mayor a lo estimado.</t>
  </si>
  <si>
    <t>F-003 Programas nacionales estratégicos de ciencia, tecnología y vinculación con el sector social, público y privado</t>
  </si>
  <si>
    <t>-</t>
  </si>
  <si>
    <t>P-001 Diseño y evaluación de políticas en ciencia, tecnología e innovación</t>
  </si>
  <si>
    <t>S-190 Becas de posgrado y otras modalidades de apoyo a la calidad</t>
  </si>
  <si>
    <t>S-191 Sistema Nacional de Investigadores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</si>
</sst>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Montserrat"/>
    </font>
    <font>
      <b/>
      <sz val="10"/>
      <color theme="0"/>
      <name val="Montserrat"/>
    </font>
    <font>
      <sz val="11"/>
      <color theme="1"/>
      <name val="Calibri"/>
      <family val="2"/>
      <scheme val="minor"/>
    </font>
    <font>
      <sz val="11"/>
      <color theme="1"/>
      <name val="Arial Narrow"/>
      <family val="2"/>
    </font>
    <font>
      <sz val="10"/>
      <color theme="1"/>
      <name val="Montserrat"/>
    </font>
    <font>
      <b/>
      <sz val="10"/>
      <color theme="1"/>
      <name val="Montserrat"/>
    </font>
    <font>
      <b/>
      <sz val="9"/>
      <color theme="0"/>
      <name val="Montserrat"/>
    </font>
    <font>
      <b/>
      <sz val="9"/>
      <color theme="1"/>
      <name val="Montserrat"/>
    </font>
    <font>
      <sz val="9"/>
      <color theme="1"/>
      <name val="Montserrat"/>
    </font>
    <font>
      <sz val="11"/>
      <color theme="1"/>
      <name val="Monserrat"/>
    </font>
    <font>
      <sz val="11"/>
      <name val="Montserrat"/>
    </font>
    <font>
      <sz val="11"/>
      <name val="Monserrat"/>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rgb="FF1F5045"/>
      </top>
      <bottom style="thin">
        <color rgb="FF1F5045"/>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43">
    <xf numFmtId="0" fontId="0" fillId="0" borderId="0" xfId="0"/>
    <xf numFmtId="0" fontId="4" fillId="2" borderId="0" xfId="0" applyFont="1" applyFill="1"/>
    <xf numFmtId="0" fontId="6"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xf numFmtId="0" fontId="5" fillId="0" borderId="0" xfId="0" applyFont="1"/>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8" fillId="2" borderId="2" xfId="0" applyFont="1" applyFill="1" applyBorder="1"/>
    <xf numFmtId="0" fontId="6" fillId="2" borderId="3" xfId="0" applyFont="1" applyFill="1" applyBorder="1"/>
    <xf numFmtId="0" fontId="6" fillId="2" borderId="3" xfId="0" applyFont="1" applyFill="1" applyBorder="1" applyAlignment="1">
      <alignment horizontal="center"/>
    </xf>
    <xf numFmtId="4" fontId="0" fillId="0" borderId="0" xfId="0" applyNumberFormat="1"/>
    <xf numFmtId="0" fontId="2"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Alignment="1"/>
    <xf numFmtId="0" fontId="1" fillId="0" borderId="0" xfId="0" applyFont="1" applyFill="1" applyAlignment="1"/>
    <xf numFmtId="0" fontId="10" fillId="0" borderId="0" xfId="0" applyFont="1" applyFill="1" applyAlignment="1"/>
    <xf numFmtId="0" fontId="1" fillId="0" borderId="7" xfId="0" applyFont="1" applyFill="1" applyBorder="1" applyAlignment="1">
      <alignment horizontal="left" vertical="center"/>
    </xf>
    <xf numFmtId="9" fontId="8" fillId="2" borderId="2" xfId="1" applyNumberFormat="1" applyFont="1" applyFill="1" applyBorder="1" applyAlignment="1">
      <alignment horizontal="center"/>
    </xf>
    <xf numFmtId="9" fontId="9" fillId="2" borderId="0" xfId="1" applyNumberFormat="1" applyFont="1" applyFill="1" applyAlignment="1">
      <alignment horizontal="center" vertical="center"/>
    </xf>
    <xf numFmtId="0" fontId="1" fillId="0" borderId="5"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vertical="center" wrapText="1"/>
    </xf>
    <xf numFmtId="4" fontId="1" fillId="0" borderId="5" xfId="0" applyNumberFormat="1" applyFont="1" applyFill="1" applyBorder="1" applyAlignment="1">
      <alignment horizontal="right" vertical="center"/>
    </xf>
    <xf numFmtId="4" fontId="11" fillId="0" borderId="5"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0" fontId="1" fillId="0" borderId="1" xfId="0" applyFont="1" applyFill="1" applyBorder="1" applyAlignment="1">
      <alignment horizontal="right" vertical="center"/>
    </xf>
    <xf numFmtId="0" fontId="12" fillId="0" borderId="1" xfId="0" applyFont="1" applyFill="1" applyBorder="1" applyAlignment="1">
      <alignment horizontal="right" vertical="center"/>
    </xf>
    <xf numFmtId="0" fontId="13" fillId="0" borderId="6" xfId="0" applyFont="1" applyFill="1" applyBorder="1" applyAlignment="1">
      <alignment horizontal="right" vertical="center"/>
    </xf>
    <xf numFmtId="0" fontId="1" fillId="0" borderId="7" xfId="0" applyFont="1" applyFill="1" applyBorder="1" applyAlignment="1">
      <alignment horizontal="right" vertical="center"/>
    </xf>
    <xf numFmtId="4" fontId="1" fillId="0" borderId="7" xfId="0" applyNumberFormat="1" applyFont="1" applyFill="1" applyBorder="1" applyAlignment="1">
      <alignment horizontal="right" vertical="center"/>
    </xf>
    <xf numFmtId="0" fontId="11" fillId="0" borderId="7" xfId="0"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6"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1F5045"/>
      <color rgb="FF31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DF6B-C9D9-4127-B14A-A227D5B55C9D}">
  <dimension ref="A1:O27"/>
  <sheetViews>
    <sheetView tabSelected="1" view="pageBreakPreview" zoomScale="80" zoomScaleNormal="80" zoomScaleSheetLayoutView="80" workbookViewId="0">
      <pane xSplit="5" ySplit="1" topLeftCell="F10" activePane="bottomRight" state="frozen"/>
      <selection pane="topRight" activeCell="F1" sqref="F1"/>
      <selection pane="bottomLeft" activeCell="A2" sqref="A2"/>
      <selection pane="bottomRight" activeCell="E35" sqref="E35"/>
    </sheetView>
  </sheetViews>
  <sheetFormatPr baseColWidth="10" defaultRowHeight="15"/>
  <cols>
    <col min="1" max="1" width="20" customWidth="1"/>
    <col min="2" max="2" width="29.7109375" customWidth="1"/>
    <col min="3" max="3" width="11.5703125" customWidth="1"/>
    <col min="4" max="4" width="19.5703125" customWidth="1"/>
    <col min="5" max="5" width="21" customWidth="1"/>
    <col min="6" max="6" width="11.5703125" bestFit="1" customWidth="1"/>
    <col min="7" max="7" width="18.5703125" bestFit="1" customWidth="1"/>
    <col min="8" max="8" width="20.5703125" bestFit="1" customWidth="1"/>
    <col min="9" max="9" width="11.5703125" bestFit="1" customWidth="1"/>
    <col min="10" max="11" width="20" style="11" bestFit="1" customWidth="1"/>
    <col min="12" max="12" width="16" customWidth="1"/>
    <col min="13" max="13" width="16.42578125" customWidth="1"/>
    <col min="14" max="14" width="45" customWidth="1"/>
    <col min="15" max="15" width="21" hidden="1" customWidth="1"/>
  </cols>
  <sheetData>
    <row r="1" spans="1:15" ht="63.75">
      <c r="A1" s="12" t="s">
        <v>0</v>
      </c>
      <c r="B1" s="12" t="s">
        <v>1</v>
      </c>
      <c r="C1" s="12" t="s">
        <v>2</v>
      </c>
      <c r="D1" s="13" t="s">
        <v>3</v>
      </c>
      <c r="E1" s="13" t="s">
        <v>4</v>
      </c>
      <c r="F1" s="12" t="s">
        <v>5</v>
      </c>
      <c r="G1" s="13" t="s">
        <v>6</v>
      </c>
      <c r="H1" s="13" t="s">
        <v>7</v>
      </c>
      <c r="I1" s="12" t="s">
        <v>8</v>
      </c>
      <c r="J1" s="14" t="s">
        <v>9</v>
      </c>
      <c r="K1" s="14" t="s">
        <v>10</v>
      </c>
      <c r="L1" s="12" t="s">
        <v>11</v>
      </c>
      <c r="M1" s="12" t="s">
        <v>12</v>
      </c>
      <c r="N1" s="12" t="s">
        <v>13</v>
      </c>
      <c r="O1" s="12" t="s">
        <v>40</v>
      </c>
    </row>
    <row r="2" spans="1:15" s="19" customFormat="1" ht="256.5">
      <c r="A2" s="26" t="s">
        <v>81</v>
      </c>
      <c r="B2" s="27" t="s">
        <v>38</v>
      </c>
      <c r="C2" s="30">
        <v>79.489999999999995</v>
      </c>
      <c r="D2" s="30">
        <v>217</v>
      </c>
      <c r="E2" s="30">
        <v>273</v>
      </c>
      <c r="F2" s="30">
        <v>79.489999999999995</v>
      </c>
      <c r="G2" s="30">
        <v>720</v>
      </c>
      <c r="H2" s="30">
        <v>815</v>
      </c>
      <c r="I2" s="30">
        <f>J2/K2*100</f>
        <v>76.130653266331663</v>
      </c>
      <c r="J2" s="30">
        <v>303</v>
      </c>
      <c r="K2" s="30">
        <v>398</v>
      </c>
      <c r="L2" s="31">
        <f t="shared" ref="L2:L9" si="0">I2/C2*100</f>
        <v>95.773875036270823</v>
      </c>
      <c r="M2" s="31">
        <f t="shared" ref="M2:M9" si="1">I2/F2*100</f>
        <v>95.773875036270823</v>
      </c>
      <c r="N2" s="28" t="s">
        <v>39</v>
      </c>
      <c r="O2" s="18"/>
    </row>
    <row r="3" spans="1:15" s="19" customFormat="1" ht="199.5">
      <c r="A3" s="26" t="s">
        <v>81</v>
      </c>
      <c r="B3" s="27" t="s">
        <v>51</v>
      </c>
      <c r="C3" s="30">
        <v>10.99</v>
      </c>
      <c r="D3" s="30">
        <v>30</v>
      </c>
      <c r="E3" s="30">
        <v>273</v>
      </c>
      <c r="F3" s="30">
        <v>10.99</v>
      </c>
      <c r="G3" s="30">
        <v>41</v>
      </c>
      <c r="H3" s="30">
        <v>815</v>
      </c>
      <c r="I3" s="30">
        <v>10.050000000000001</v>
      </c>
      <c r="J3" s="30">
        <v>40</v>
      </c>
      <c r="K3" s="30">
        <v>398</v>
      </c>
      <c r="L3" s="31">
        <f t="shared" si="0"/>
        <v>91.446769790718847</v>
      </c>
      <c r="M3" s="31">
        <f t="shared" si="1"/>
        <v>91.446769790718847</v>
      </c>
      <c r="N3" s="28" t="s">
        <v>61</v>
      </c>
    </row>
    <row r="4" spans="1:15" s="19" customFormat="1" ht="213.75">
      <c r="A4" s="26" t="s">
        <v>81</v>
      </c>
      <c r="B4" s="27" t="s">
        <v>14</v>
      </c>
      <c r="C4" s="30">
        <v>0.73</v>
      </c>
      <c r="D4" s="30">
        <v>2</v>
      </c>
      <c r="E4" s="30">
        <v>273</v>
      </c>
      <c r="F4" s="30">
        <v>0.73</v>
      </c>
      <c r="G4" s="30">
        <v>1</v>
      </c>
      <c r="H4" s="30">
        <v>815</v>
      </c>
      <c r="I4" s="30">
        <v>0.25</v>
      </c>
      <c r="J4" s="30">
        <v>1</v>
      </c>
      <c r="K4" s="30">
        <v>398</v>
      </c>
      <c r="L4" s="31">
        <f t="shared" si="0"/>
        <v>34.246575342465754</v>
      </c>
      <c r="M4" s="31">
        <f t="shared" si="1"/>
        <v>34.246575342465754</v>
      </c>
      <c r="N4" s="28" t="s">
        <v>62</v>
      </c>
    </row>
    <row r="5" spans="1:15" s="19" customFormat="1" ht="213.75">
      <c r="A5" s="26" t="s">
        <v>81</v>
      </c>
      <c r="B5" s="27" t="s">
        <v>64</v>
      </c>
      <c r="C5" s="30">
        <v>8.7899999999999991</v>
      </c>
      <c r="D5" s="30">
        <v>24</v>
      </c>
      <c r="E5" s="30">
        <v>273</v>
      </c>
      <c r="F5" s="30">
        <v>8.7899999999999991</v>
      </c>
      <c r="G5" s="30">
        <v>55</v>
      </c>
      <c r="H5" s="30">
        <v>815</v>
      </c>
      <c r="I5" s="30">
        <v>13.57</v>
      </c>
      <c r="J5" s="30">
        <v>54</v>
      </c>
      <c r="K5" s="30">
        <v>398</v>
      </c>
      <c r="L5" s="31">
        <f t="shared" si="0"/>
        <v>154.37997724687148</v>
      </c>
      <c r="M5" s="31">
        <f t="shared" si="1"/>
        <v>154.37997724687148</v>
      </c>
      <c r="N5" s="28" t="s">
        <v>63</v>
      </c>
    </row>
    <row r="6" spans="1:15" s="20" customFormat="1" ht="199.5">
      <c r="A6" s="26" t="s">
        <v>81</v>
      </c>
      <c r="B6" s="27" t="s">
        <v>15</v>
      </c>
      <c r="C6" s="30">
        <v>100</v>
      </c>
      <c r="D6" s="30">
        <v>286</v>
      </c>
      <c r="E6" s="30">
        <v>286</v>
      </c>
      <c r="F6" s="30">
        <v>100</v>
      </c>
      <c r="G6" s="30">
        <v>1142</v>
      </c>
      <c r="H6" s="30">
        <v>1142</v>
      </c>
      <c r="I6" s="30">
        <v>100</v>
      </c>
      <c r="J6" s="30">
        <v>881</v>
      </c>
      <c r="K6" s="30">
        <v>881</v>
      </c>
      <c r="L6" s="32">
        <f t="shared" si="0"/>
        <v>100</v>
      </c>
      <c r="M6" s="32">
        <f t="shared" si="1"/>
        <v>100</v>
      </c>
      <c r="N6" s="16" t="s">
        <v>58</v>
      </c>
      <c r="O6" s="20" t="s">
        <v>50</v>
      </c>
    </row>
    <row r="7" spans="1:15" s="20" customFormat="1" ht="171">
      <c r="A7" s="26" t="s">
        <v>81</v>
      </c>
      <c r="B7" s="28" t="s">
        <v>41</v>
      </c>
      <c r="C7" s="33">
        <v>49.17</v>
      </c>
      <c r="D7" s="33">
        <v>297</v>
      </c>
      <c r="E7" s="33">
        <v>604</v>
      </c>
      <c r="F7" s="33">
        <v>95.5</v>
      </c>
      <c r="G7" s="33">
        <v>594</v>
      </c>
      <c r="H7" s="33">
        <v>622</v>
      </c>
      <c r="I7" s="33">
        <f>J7/K7*100</f>
        <v>68.740279937791598</v>
      </c>
      <c r="J7" s="33">
        <v>442</v>
      </c>
      <c r="K7" s="33">
        <v>643</v>
      </c>
      <c r="L7" s="32">
        <f t="shared" si="0"/>
        <v>139.80126080494529</v>
      </c>
      <c r="M7" s="32">
        <f t="shared" si="1"/>
        <v>71.979350720200628</v>
      </c>
      <c r="N7" s="16" t="s">
        <v>59</v>
      </c>
      <c r="O7" s="20" t="s">
        <v>50</v>
      </c>
    </row>
    <row r="8" spans="1:15" s="20" customFormat="1" ht="114">
      <c r="A8" s="26" t="s">
        <v>81</v>
      </c>
      <c r="B8" s="28" t="s">
        <v>42</v>
      </c>
      <c r="C8" s="33">
        <v>100</v>
      </c>
      <c r="D8" s="33">
        <v>1</v>
      </c>
      <c r="E8" s="33">
        <v>1</v>
      </c>
      <c r="F8" s="33">
        <v>100</v>
      </c>
      <c r="G8" s="33">
        <v>1</v>
      </c>
      <c r="H8" s="33">
        <v>1</v>
      </c>
      <c r="I8" s="33">
        <v>100</v>
      </c>
      <c r="J8" s="33">
        <v>1</v>
      </c>
      <c r="K8" s="33">
        <v>1</v>
      </c>
      <c r="L8" s="32">
        <f t="shared" si="0"/>
        <v>100</v>
      </c>
      <c r="M8" s="32">
        <f t="shared" si="1"/>
        <v>100</v>
      </c>
      <c r="N8" s="16" t="s">
        <v>60</v>
      </c>
      <c r="O8" s="20" t="s">
        <v>50</v>
      </c>
    </row>
    <row r="9" spans="1:15" s="20" customFormat="1" ht="199.5">
      <c r="A9" s="26" t="s">
        <v>81</v>
      </c>
      <c r="B9" s="28" t="s">
        <v>43</v>
      </c>
      <c r="C9" s="33">
        <v>100</v>
      </c>
      <c r="D9" s="33">
        <v>286</v>
      </c>
      <c r="E9" s="33">
        <v>286</v>
      </c>
      <c r="F9" s="33">
        <v>100</v>
      </c>
      <c r="G9" s="33">
        <v>1142</v>
      </c>
      <c r="H9" s="33">
        <v>1142</v>
      </c>
      <c r="I9" s="33">
        <v>100</v>
      </c>
      <c r="J9" s="33">
        <v>881</v>
      </c>
      <c r="K9" s="33">
        <v>881</v>
      </c>
      <c r="L9" s="32">
        <f t="shared" si="0"/>
        <v>100</v>
      </c>
      <c r="M9" s="32">
        <f t="shared" si="1"/>
        <v>100</v>
      </c>
      <c r="N9" s="16" t="s">
        <v>58</v>
      </c>
      <c r="O9" s="20" t="s">
        <v>50</v>
      </c>
    </row>
    <row r="10" spans="1:15" s="21" customFormat="1" ht="228">
      <c r="A10" s="16" t="s">
        <v>83</v>
      </c>
      <c r="B10" s="28" t="s">
        <v>19</v>
      </c>
      <c r="C10" s="34">
        <v>50</v>
      </c>
      <c r="D10" s="34">
        <v>12</v>
      </c>
      <c r="E10" s="34">
        <v>24</v>
      </c>
      <c r="F10" s="34">
        <v>0</v>
      </c>
      <c r="G10" s="34">
        <v>0</v>
      </c>
      <c r="H10" s="34">
        <v>0</v>
      </c>
      <c r="I10" s="34">
        <v>0</v>
      </c>
      <c r="J10" s="33">
        <v>0</v>
      </c>
      <c r="K10" s="33">
        <v>0</v>
      </c>
      <c r="L10" s="32">
        <v>0</v>
      </c>
      <c r="M10" s="32">
        <v>100</v>
      </c>
      <c r="N10" s="28" t="s">
        <v>65</v>
      </c>
      <c r="O10" s="20" t="s">
        <v>50</v>
      </c>
    </row>
    <row r="11" spans="1:15" s="21" customFormat="1" ht="85.5">
      <c r="A11" s="16" t="s">
        <v>83</v>
      </c>
      <c r="B11" s="28" t="s">
        <v>17</v>
      </c>
      <c r="C11" s="34">
        <v>2.27</v>
      </c>
      <c r="D11" s="34">
        <v>1232</v>
      </c>
      <c r="E11" s="34">
        <v>543</v>
      </c>
      <c r="F11" s="34">
        <v>2.58</v>
      </c>
      <c r="G11" s="34">
        <v>1241</v>
      </c>
      <c r="H11" s="34">
        <v>482</v>
      </c>
      <c r="I11" s="34">
        <v>2.63</v>
      </c>
      <c r="J11" s="33">
        <v>1255</v>
      </c>
      <c r="K11" s="33">
        <v>478</v>
      </c>
      <c r="L11" s="32">
        <f>I11/C11*100</f>
        <v>115.8590308370044</v>
      </c>
      <c r="M11" s="32">
        <f>I11/F11*100</f>
        <v>101.93798449612403</v>
      </c>
      <c r="N11" s="28" t="s">
        <v>66</v>
      </c>
      <c r="O11" s="20" t="s">
        <v>56</v>
      </c>
    </row>
    <row r="12" spans="1:15" s="21" customFormat="1" ht="185.25">
      <c r="A12" s="16" t="s">
        <v>83</v>
      </c>
      <c r="B12" s="28" t="s">
        <v>18</v>
      </c>
      <c r="C12" s="34">
        <v>2.88</v>
      </c>
      <c r="D12" s="34">
        <v>107</v>
      </c>
      <c r="E12" s="34">
        <v>104</v>
      </c>
      <c r="F12" s="34">
        <v>-13.82</v>
      </c>
      <c r="G12" s="34">
        <v>106</v>
      </c>
      <c r="H12" s="34">
        <v>123</v>
      </c>
      <c r="I12" s="34">
        <v>-56.1</v>
      </c>
      <c r="J12" s="33">
        <v>54</v>
      </c>
      <c r="K12" s="33">
        <v>123</v>
      </c>
      <c r="L12" s="32">
        <f>+((((D12/E12)-(J12/K12))*100)/(D12/E12))+100</f>
        <v>157.3284704809665</v>
      </c>
      <c r="M12" s="32">
        <f>+((((G12/H12)-(J12/K12))*100)/(G12/H12))+100</f>
        <v>149.05660377358492</v>
      </c>
      <c r="N12" s="28" t="s">
        <v>67</v>
      </c>
      <c r="O12" s="20" t="s">
        <v>56</v>
      </c>
    </row>
    <row r="13" spans="1:15" s="21" customFormat="1" ht="213.75">
      <c r="A13" s="16" t="s">
        <v>83</v>
      </c>
      <c r="B13" s="28" t="s">
        <v>16</v>
      </c>
      <c r="C13" s="34">
        <v>100</v>
      </c>
      <c r="D13" s="34">
        <v>6</v>
      </c>
      <c r="E13" s="34">
        <v>6</v>
      </c>
      <c r="F13" s="34">
        <v>0</v>
      </c>
      <c r="G13" s="34">
        <v>0</v>
      </c>
      <c r="H13" s="34">
        <v>0</v>
      </c>
      <c r="I13" s="34">
        <v>0</v>
      </c>
      <c r="J13" s="33">
        <v>0</v>
      </c>
      <c r="K13" s="33">
        <v>0</v>
      </c>
      <c r="L13" s="32">
        <f>I13/C13*100</f>
        <v>0</v>
      </c>
      <c r="M13" s="32">
        <v>100</v>
      </c>
      <c r="N13" s="28" t="s">
        <v>68</v>
      </c>
      <c r="O13" s="20" t="s">
        <v>56</v>
      </c>
    </row>
    <row r="14" spans="1:15" s="20" customFormat="1" ht="99.75">
      <c r="A14" s="28" t="s">
        <v>84</v>
      </c>
      <c r="B14" s="28" t="s">
        <v>20</v>
      </c>
      <c r="C14" s="33" t="s">
        <v>82</v>
      </c>
      <c r="D14" s="33" t="s">
        <v>82</v>
      </c>
      <c r="E14" s="33" t="s">
        <v>82</v>
      </c>
      <c r="F14" s="33">
        <v>93.01</v>
      </c>
      <c r="G14" s="33">
        <v>9301</v>
      </c>
      <c r="H14" s="33">
        <v>10000</v>
      </c>
      <c r="I14" s="33">
        <v>86.44</v>
      </c>
      <c r="J14" s="33">
        <v>8947</v>
      </c>
      <c r="K14" s="33">
        <v>10305</v>
      </c>
      <c r="L14" s="35" t="s">
        <v>82</v>
      </c>
      <c r="M14" s="32">
        <f t="shared" ref="M14:M18" si="2">I14/F14*100</f>
        <v>92.936243414686587</v>
      </c>
      <c r="N14" s="16" t="s">
        <v>72</v>
      </c>
      <c r="O14" s="22" t="s">
        <v>56</v>
      </c>
    </row>
    <row r="15" spans="1:15" s="20" customFormat="1" ht="114">
      <c r="A15" s="28" t="s">
        <v>84</v>
      </c>
      <c r="B15" s="28" t="s">
        <v>52</v>
      </c>
      <c r="C15" s="33" t="s">
        <v>82</v>
      </c>
      <c r="D15" s="33" t="s">
        <v>82</v>
      </c>
      <c r="E15" s="33" t="s">
        <v>82</v>
      </c>
      <c r="F15" s="33">
        <v>67.27</v>
      </c>
      <c r="G15" s="33">
        <v>518</v>
      </c>
      <c r="H15" s="33">
        <v>770</v>
      </c>
      <c r="I15" s="33">
        <v>0</v>
      </c>
      <c r="J15" s="33">
        <v>0</v>
      </c>
      <c r="K15" s="33">
        <v>0</v>
      </c>
      <c r="L15" s="35" t="s">
        <v>82</v>
      </c>
      <c r="M15" s="32">
        <f t="shared" si="2"/>
        <v>0</v>
      </c>
      <c r="N15" s="16" t="s">
        <v>73</v>
      </c>
      <c r="O15" s="20" t="s">
        <v>56</v>
      </c>
    </row>
    <row r="16" spans="1:15" s="20" customFormat="1" ht="99.75">
      <c r="A16" s="28" t="s">
        <v>84</v>
      </c>
      <c r="B16" s="28" t="s">
        <v>53</v>
      </c>
      <c r="C16" s="33" t="s">
        <v>82</v>
      </c>
      <c r="D16" s="33" t="s">
        <v>82</v>
      </c>
      <c r="E16" s="33" t="s">
        <v>82</v>
      </c>
      <c r="F16" s="33">
        <v>0</v>
      </c>
      <c r="G16" s="33">
        <v>0</v>
      </c>
      <c r="H16" s="33">
        <v>0</v>
      </c>
      <c r="I16" s="33">
        <v>0</v>
      </c>
      <c r="J16" s="33">
        <v>0</v>
      </c>
      <c r="K16" s="33">
        <v>0</v>
      </c>
      <c r="L16" s="35" t="s">
        <v>82</v>
      </c>
      <c r="M16" s="32">
        <v>100</v>
      </c>
      <c r="N16" s="16" t="s">
        <v>74</v>
      </c>
      <c r="O16" s="20" t="s">
        <v>56</v>
      </c>
    </row>
    <row r="17" spans="1:15" s="20" customFormat="1" ht="114">
      <c r="A17" s="28" t="s">
        <v>84</v>
      </c>
      <c r="B17" s="28" t="s">
        <v>54</v>
      </c>
      <c r="C17" s="33" t="s">
        <v>82</v>
      </c>
      <c r="D17" s="33" t="s">
        <v>82</v>
      </c>
      <c r="E17" s="33" t="s">
        <v>82</v>
      </c>
      <c r="F17" s="33">
        <v>62.23</v>
      </c>
      <c r="G17" s="33">
        <v>809</v>
      </c>
      <c r="H17" s="33">
        <v>1300</v>
      </c>
      <c r="I17" s="33">
        <v>0</v>
      </c>
      <c r="J17" s="33">
        <v>0</v>
      </c>
      <c r="K17" s="33">
        <v>47</v>
      </c>
      <c r="L17" s="35" t="s">
        <v>82</v>
      </c>
      <c r="M17" s="32">
        <f t="shared" si="2"/>
        <v>0</v>
      </c>
      <c r="N17" s="16" t="s">
        <v>75</v>
      </c>
      <c r="O17" s="20" t="s">
        <v>56</v>
      </c>
    </row>
    <row r="18" spans="1:15" s="20" customFormat="1" ht="114">
      <c r="A18" s="28" t="s">
        <v>84</v>
      </c>
      <c r="B18" s="28" t="s">
        <v>55</v>
      </c>
      <c r="C18" s="33" t="s">
        <v>82</v>
      </c>
      <c r="D18" s="33" t="s">
        <v>82</v>
      </c>
      <c r="E18" s="33" t="s">
        <v>82</v>
      </c>
      <c r="F18" s="33">
        <v>54.96</v>
      </c>
      <c r="G18" s="33">
        <v>1374</v>
      </c>
      <c r="H18" s="33">
        <v>2500</v>
      </c>
      <c r="I18" s="33">
        <v>0</v>
      </c>
      <c r="J18" s="33">
        <v>0</v>
      </c>
      <c r="K18" s="33">
        <v>1748</v>
      </c>
      <c r="L18" s="36" t="s">
        <v>82</v>
      </c>
      <c r="M18" s="32">
        <f t="shared" si="2"/>
        <v>0</v>
      </c>
      <c r="N18" s="16" t="s">
        <v>75</v>
      </c>
      <c r="O18" s="20" t="s">
        <v>56</v>
      </c>
    </row>
    <row r="19" spans="1:15" s="20" customFormat="1" ht="71.25">
      <c r="A19" s="28" t="s">
        <v>84</v>
      </c>
      <c r="B19" s="28" t="s">
        <v>21</v>
      </c>
      <c r="C19" s="33" t="s">
        <v>82</v>
      </c>
      <c r="D19" s="33" t="s">
        <v>82</v>
      </c>
      <c r="E19" s="33" t="s">
        <v>82</v>
      </c>
      <c r="F19" s="33">
        <v>55.56</v>
      </c>
      <c r="G19" s="33">
        <v>5</v>
      </c>
      <c r="H19" s="33">
        <v>9</v>
      </c>
      <c r="I19" s="33">
        <v>88.89</v>
      </c>
      <c r="J19" s="33">
        <v>8</v>
      </c>
      <c r="K19" s="33">
        <v>9</v>
      </c>
      <c r="L19" s="32" t="s">
        <v>82</v>
      </c>
      <c r="M19" s="32">
        <f>I19/F19*100</f>
        <v>159.98920086393088</v>
      </c>
      <c r="N19" s="28" t="s">
        <v>69</v>
      </c>
      <c r="O19" s="20" t="s">
        <v>50</v>
      </c>
    </row>
    <row r="20" spans="1:15" s="20" customFormat="1" ht="156.75">
      <c r="A20" s="28" t="s">
        <v>84</v>
      </c>
      <c r="B20" s="28" t="s">
        <v>44</v>
      </c>
      <c r="C20" s="33" t="s">
        <v>82</v>
      </c>
      <c r="D20" s="33" t="s">
        <v>82</v>
      </c>
      <c r="E20" s="33" t="s">
        <v>82</v>
      </c>
      <c r="F20" s="33">
        <v>88.89</v>
      </c>
      <c r="G20" s="33">
        <v>12000</v>
      </c>
      <c r="H20" s="33">
        <v>13500</v>
      </c>
      <c r="I20" s="33">
        <v>96.08</v>
      </c>
      <c r="J20" s="33">
        <v>12145</v>
      </c>
      <c r="K20" s="33">
        <v>12640</v>
      </c>
      <c r="L20" s="32" t="s">
        <v>82</v>
      </c>
      <c r="M20" s="32">
        <f>I20/F20*100</f>
        <v>108.08864889188885</v>
      </c>
      <c r="N20" s="28" t="s">
        <v>70</v>
      </c>
      <c r="O20" s="20" t="s">
        <v>50</v>
      </c>
    </row>
    <row r="21" spans="1:15" s="20" customFormat="1" ht="142.5">
      <c r="A21" s="28" t="s">
        <v>84</v>
      </c>
      <c r="B21" s="28" t="s">
        <v>45</v>
      </c>
      <c r="C21" s="33" t="s">
        <v>82</v>
      </c>
      <c r="D21" s="33" t="s">
        <v>82</v>
      </c>
      <c r="E21" s="33" t="s">
        <v>82</v>
      </c>
      <c r="F21" s="33">
        <v>64.91</v>
      </c>
      <c r="G21" s="33">
        <v>7789</v>
      </c>
      <c r="H21" s="33">
        <v>12000</v>
      </c>
      <c r="I21" s="33">
        <v>73.67</v>
      </c>
      <c r="J21" s="33">
        <v>8947</v>
      </c>
      <c r="K21" s="33">
        <v>12145</v>
      </c>
      <c r="L21" s="32" t="s">
        <v>82</v>
      </c>
      <c r="M21" s="32">
        <f>I21/F21*100</f>
        <v>113.49560930519181</v>
      </c>
      <c r="N21" s="28" t="s">
        <v>71</v>
      </c>
      <c r="O21" s="20" t="s">
        <v>50</v>
      </c>
    </row>
    <row r="22" spans="1:15" s="20" customFormat="1" ht="171">
      <c r="A22" s="28" t="s">
        <v>85</v>
      </c>
      <c r="B22" s="28" t="s">
        <v>46</v>
      </c>
      <c r="C22" s="33">
        <v>7.43</v>
      </c>
      <c r="D22" s="33">
        <v>29290</v>
      </c>
      <c r="E22" s="33">
        <v>394056</v>
      </c>
      <c r="F22" s="33">
        <v>7.43</v>
      </c>
      <c r="G22" s="33">
        <v>29290</v>
      </c>
      <c r="H22" s="33">
        <v>394056</v>
      </c>
      <c r="I22" s="33">
        <v>7.32</v>
      </c>
      <c r="J22" s="33">
        <v>32056</v>
      </c>
      <c r="K22" s="33">
        <v>437652</v>
      </c>
      <c r="L22" s="32">
        <f>I22/C22*100</f>
        <v>98.519515477792737</v>
      </c>
      <c r="M22" s="32">
        <f>I22/F22*100</f>
        <v>98.519515477792737</v>
      </c>
      <c r="N22" s="28" t="s">
        <v>80</v>
      </c>
      <c r="O22" s="20" t="s">
        <v>50</v>
      </c>
    </row>
    <row r="23" spans="1:15" s="20" customFormat="1" ht="171">
      <c r="A23" s="28" t="s">
        <v>85</v>
      </c>
      <c r="B23" s="28" t="s">
        <v>47</v>
      </c>
      <c r="C23" s="33">
        <v>28.64</v>
      </c>
      <c r="D23" s="33">
        <v>112870</v>
      </c>
      <c r="E23" s="33">
        <v>394056</v>
      </c>
      <c r="F23" s="33">
        <v>28.64</v>
      </c>
      <c r="G23" s="33">
        <v>112870</v>
      </c>
      <c r="H23" s="33">
        <v>394056</v>
      </c>
      <c r="I23" s="33">
        <v>28.5</v>
      </c>
      <c r="J23" s="33">
        <v>124724</v>
      </c>
      <c r="K23" s="33">
        <v>437652</v>
      </c>
      <c r="L23" s="32">
        <f>I23/C23*100</f>
        <v>99.511173184357531</v>
      </c>
      <c r="M23" s="32">
        <v>99.511173184357531</v>
      </c>
      <c r="N23" s="28" t="s">
        <v>76</v>
      </c>
      <c r="O23" s="20" t="s">
        <v>50</v>
      </c>
    </row>
    <row r="24" spans="1:15" s="20" customFormat="1" ht="228">
      <c r="A24" s="28" t="s">
        <v>85</v>
      </c>
      <c r="B24" s="28" t="s">
        <v>48</v>
      </c>
      <c r="C24" s="33">
        <v>48.86</v>
      </c>
      <c r="D24" s="33">
        <v>4355914870</v>
      </c>
      <c r="E24" s="33">
        <v>8915093882</v>
      </c>
      <c r="F24" s="33">
        <v>48.86</v>
      </c>
      <c r="G24" s="33">
        <v>4355914870</v>
      </c>
      <c r="H24" s="33">
        <v>8915093882</v>
      </c>
      <c r="I24" s="33">
        <v>60.02</v>
      </c>
      <c r="J24" s="33">
        <v>5031038346.6000004</v>
      </c>
      <c r="K24" s="33">
        <v>8381648357</v>
      </c>
      <c r="L24" s="32">
        <f>I24/C24*100</f>
        <v>122.8407695456406</v>
      </c>
      <c r="M24" s="32">
        <v>122.8407695456406</v>
      </c>
      <c r="N24" s="28" t="s">
        <v>77</v>
      </c>
      <c r="O24" s="20" t="s">
        <v>50</v>
      </c>
    </row>
    <row r="25" spans="1:15" s="20" customFormat="1" ht="185.25">
      <c r="A25" s="28" t="s">
        <v>85</v>
      </c>
      <c r="B25" s="28" t="s">
        <v>49</v>
      </c>
      <c r="C25" s="33">
        <v>4.1900000000000004</v>
      </c>
      <c r="D25" s="33">
        <v>16504</v>
      </c>
      <c r="E25" s="33">
        <v>394056</v>
      </c>
      <c r="F25" s="33">
        <v>4.1900000000000004</v>
      </c>
      <c r="G25" s="33">
        <v>16504</v>
      </c>
      <c r="H25" s="33">
        <v>394056</v>
      </c>
      <c r="I25" s="33">
        <v>3.94</v>
      </c>
      <c r="J25" s="33">
        <v>17223</v>
      </c>
      <c r="K25" s="33">
        <v>437652</v>
      </c>
      <c r="L25" s="32">
        <f>I25/C25*100</f>
        <v>94.033412887828149</v>
      </c>
      <c r="M25" s="32">
        <v>94.033412887828149</v>
      </c>
      <c r="N25" s="28" t="s">
        <v>78</v>
      </c>
      <c r="O25" s="20" t="s">
        <v>50</v>
      </c>
    </row>
    <row r="26" spans="1:15" s="20" customFormat="1" ht="185.25">
      <c r="A26" s="23" t="s">
        <v>85</v>
      </c>
      <c r="B26" s="17" t="s">
        <v>22</v>
      </c>
      <c r="C26" s="37">
        <v>9.74</v>
      </c>
      <c r="D26" s="37">
        <v>38364</v>
      </c>
      <c r="E26" s="37">
        <v>394056</v>
      </c>
      <c r="F26" s="37">
        <v>9.74</v>
      </c>
      <c r="G26" s="37">
        <v>38364</v>
      </c>
      <c r="H26" s="37">
        <v>394056</v>
      </c>
      <c r="I26" s="37">
        <v>10.4</v>
      </c>
      <c r="J26" s="38">
        <v>45519</v>
      </c>
      <c r="K26" s="38">
        <v>437652</v>
      </c>
      <c r="L26" s="39">
        <f>I26/C26*100</f>
        <v>106.77618069815196</v>
      </c>
      <c r="M26" s="39">
        <v>106.77618069815196</v>
      </c>
      <c r="N26" s="29" t="s">
        <v>79</v>
      </c>
    </row>
    <row r="27" spans="1:15">
      <c r="M27" s="11"/>
    </row>
  </sheetData>
  <autoFilter ref="A1:O26" xr:uid="{3B12DF6B-C9D9-4127-B14A-A227D5B55C9D}"/>
  <pageMargins left="0.7" right="0.7" top="0.75" bottom="0.75" header="0.3" footer="0.3"/>
  <pageSetup scal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3671-4988-44FB-B4B9-061072C28117}">
  <dimension ref="C1:G22"/>
  <sheetViews>
    <sheetView topLeftCell="A5" zoomScale="90" zoomScaleNormal="90" workbookViewId="0">
      <selection activeCell="E8" sqref="E8"/>
    </sheetView>
  </sheetViews>
  <sheetFormatPr baseColWidth="10" defaultRowHeight="15"/>
  <cols>
    <col min="3" max="3" width="44.42578125" bestFit="1" customWidth="1"/>
    <col min="4" max="4" width="21.28515625" customWidth="1"/>
    <col min="5" max="5" width="21.42578125" customWidth="1"/>
    <col min="6" max="6" width="19.85546875" customWidth="1"/>
    <col min="7" max="7" width="20.140625" customWidth="1"/>
  </cols>
  <sheetData>
    <row r="1" spans="3:7" ht="16.5">
      <c r="C1" s="1"/>
      <c r="D1" s="1"/>
      <c r="E1" s="1"/>
      <c r="F1" s="1"/>
      <c r="G1" s="1"/>
    </row>
    <row r="2" spans="3:7">
      <c r="C2" s="42" t="s">
        <v>57</v>
      </c>
      <c r="D2" s="42"/>
      <c r="E2" s="42"/>
      <c r="F2" s="42"/>
      <c r="G2" s="42"/>
    </row>
    <row r="3" spans="3:7">
      <c r="C3" s="2"/>
      <c r="D3" s="2"/>
      <c r="E3" s="2"/>
      <c r="F3" s="2"/>
      <c r="G3" s="2"/>
    </row>
    <row r="4" spans="3:7" ht="21" customHeight="1">
      <c r="C4" s="40" t="s">
        <v>23</v>
      </c>
      <c r="D4" s="41" t="s">
        <v>24</v>
      </c>
      <c r="E4" s="41"/>
      <c r="F4" s="41"/>
      <c r="G4" s="41" t="s">
        <v>25</v>
      </c>
    </row>
    <row r="5" spans="3:7" ht="40.5" customHeight="1">
      <c r="C5" s="40"/>
      <c r="D5" s="15" t="s">
        <v>26</v>
      </c>
      <c r="E5" s="15" t="s">
        <v>27</v>
      </c>
      <c r="F5" s="15" t="s">
        <v>28</v>
      </c>
      <c r="G5" s="41"/>
    </row>
    <row r="6" spans="3:7" ht="40.5">
      <c r="C6" s="7" t="s">
        <v>33</v>
      </c>
      <c r="D6" s="6">
        <v>2</v>
      </c>
      <c r="E6" s="6">
        <v>5</v>
      </c>
      <c r="F6" s="6">
        <v>1</v>
      </c>
      <c r="G6" s="6">
        <f>SUM(D6:F6)</f>
        <v>8</v>
      </c>
    </row>
    <row r="7" spans="3:7" ht="27">
      <c r="C7" s="7" t="s">
        <v>34</v>
      </c>
      <c r="D7" s="6">
        <v>0</v>
      </c>
      <c r="E7" s="6">
        <v>3</v>
      </c>
      <c r="F7" s="6">
        <v>1</v>
      </c>
      <c r="G7" s="6">
        <f t="shared" ref="G7:G9" si="0">SUM(D7:F7)</f>
        <v>4</v>
      </c>
    </row>
    <row r="8" spans="3:7" ht="27">
      <c r="C8" s="7" t="s">
        <v>35</v>
      </c>
      <c r="D8" s="6">
        <v>3</v>
      </c>
      <c r="E8" s="6">
        <v>4</v>
      </c>
      <c r="F8" s="6">
        <v>1</v>
      </c>
      <c r="G8" s="6">
        <f t="shared" si="0"/>
        <v>8</v>
      </c>
    </row>
    <row r="9" spans="3:7">
      <c r="C9" s="7" t="s">
        <v>36</v>
      </c>
      <c r="D9" s="6">
        <v>0</v>
      </c>
      <c r="E9" s="6">
        <v>4</v>
      </c>
      <c r="F9" s="6">
        <v>1</v>
      </c>
      <c r="G9" s="6">
        <f t="shared" si="0"/>
        <v>5</v>
      </c>
    </row>
    <row r="10" spans="3:7">
      <c r="C10" s="9" t="s">
        <v>25</v>
      </c>
      <c r="D10" s="10">
        <f>SUM(D6:D9)</f>
        <v>5</v>
      </c>
      <c r="E10" s="10">
        <f>SUM(E6:E9)</f>
        <v>16</v>
      </c>
      <c r="F10" s="10">
        <f>SUM(F6:F9)</f>
        <v>4</v>
      </c>
      <c r="G10" s="10">
        <f>SUM(G6:G9)</f>
        <v>25</v>
      </c>
    </row>
    <row r="11" spans="3:7">
      <c r="C11" s="4"/>
      <c r="D11" s="4"/>
      <c r="E11" s="4"/>
      <c r="F11" s="4"/>
      <c r="G11" s="4"/>
    </row>
    <row r="12" spans="3:7">
      <c r="C12" s="4"/>
      <c r="D12" s="4"/>
      <c r="E12" s="4"/>
      <c r="F12" s="4"/>
      <c r="G12" s="4"/>
    </row>
    <row r="13" spans="3:7">
      <c r="C13" s="42" t="s">
        <v>37</v>
      </c>
      <c r="D13" s="42"/>
      <c r="E13" s="42"/>
      <c r="F13" s="42"/>
      <c r="G13" s="42"/>
    </row>
    <row r="14" spans="3:7">
      <c r="C14" s="2"/>
      <c r="D14" s="2"/>
      <c r="E14" s="2"/>
      <c r="F14" s="2"/>
      <c r="G14" s="2"/>
    </row>
    <row r="15" spans="3:7">
      <c r="C15" s="40" t="s">
        <v>23</v>
      </c>
      <c r="D15" s="41" t="s">
        <v>29</v>
      </c>
      <c r="E15" s="41"/>
      <c r="F15" s="41"/>
      <c r="G15" s="41" t="s">
        <v>25</v>
      </c>
    </row>
    <row r="16" spans="3:7" ht="27">
      <c r="C16" s="40"/>
      <c r="D16" s="15" t="s">
        <v>30</v>
      </c>
      <c r="E16" s="15" t="s">
        <v>31</v>
      </c>
      <c r="F16" s="15" t="s">
        <v>32</v>
      </c>
      <c r="G16" s="41"/>
    </row>
    <row r="17" spans="3:7" ht="40.5">
      <c r="C17" s="7" t="s">
        <v>33</v>
      </c>
      <c r="D17" s="25">
        <f>(D6/$G$6)</f>
        <v>0.25</v>
      </c>
      <c r="E17" s="25">
        <f>(E6/$G$6)</f>
        <v>0.625</v>
      </c>
      <c r="F17" s="25">
        <f>(F6/$G$6)</f>
        <v>0.125</v>
      </c>
      <c r="G17" s="25">
        <f>SUM(D17:F17)</f>
        <v>1</v>
      </c>
    </row>
    <row r="18" spans="3:7" ht="27">
      <c r="C18" s="7" t="s">
        <v>34</v>
      </c>
      <c r="D18" s="25">
        <f>(D7/$G$7)</f>
        <v>0</v>
      </c>
      <c r="E18" s="25">
        <f>(E7/$G$7)</f>
        <v>0.75</v>
      </c>
      <c r="F18" s="25">
        <f>(F7/G7)</f>
        <v>0.25</v>
      </c>
      <c r="G18" s="25">
        <f t="shared" ref="G18:G20" si="1">SUM(D18:F18)</f>
        <v>1</v>
      </c>
    </row>
    <row r="19" spans="3:7" ht="27">
      <c r="C19" s="7" t="s">
        <v>35</v>
      </c>
      <c r="D19" s="25">
        <f>(D8/G8)</f>
        <v>0.375</v>
      </c>
      <c r="E19" s="25">
        <f>(E8/G8)</f>
        <v>0.5</v>
      </c>
      <c r="F19" s="25">
        <f>(F8/G8)</f>
        <v>0.125</v>
      </c>
      <c r="G19" s="25">
        <f t="shared" si="1"/>
        <v>1</v>
      </c>
    </row>
    <row r="20" spans="3:7">
      <c r="C20" s="7" t="s">
        <v>36</v>
      </c>
      <c r="D20" s="25">
        <f>(D9/G9)</f>
        <v>0</v>
      </c>
      <c r="E20" s="25">
        <f>E9/G9</f>
        <v>0.8</v>
      </c>
      <c r="F20" s="25">
        <f>(F9/G9)</f>
        <v>0.2</v>
      </c>
      <c r="G20" s="25">
        <f t="shared" si="1"/>
        <v>1</v>
      </c>
    </row>
    <row r="21" spans="3:7">
      <c r="C21" s="8" t="s">
        <v>25</v>
      </c>
      <c r="D21" s="24">
        <f>+(D10/G10)</f>
        <v>0.2</v>
      </c>
      <c r="E21" s="24">
        <f>+(E10/G10)</f>
        <v>0.64</v>
      </c>
      <c r="F21" s="24">
        <f>+(F10/G10)</f>
        <v>0.16</v>
      </c>
      <c r="G21" s="24">
        <f>SUM(D21:F21)</f>
        <v>1</v>
      </c>
    </row>
    <row r="22" spans="3:7">
      <c r="C22" s="3"/>
      <c r="D22" s="5"/>
      <c r="E22" s="5"/>
      <c r="F22" s="5"/>
      <c r="G22" s="5"/>
    </row>
  </sheetData>
  <mergeCells count="8">
    <mergeCell ref="C15:C16"/>
    <mergeCell ref="D15:F15"/>
    <mergeCell ref="G15:G16"/>
    <mergeCell ref="C2:G2"/>
    <mergeCell ref="C4:C5"/>
    <mergeCell ref="D4:F4"/>
    <mergeCell ref="G4:G5"/>
    <mergeCell ref="C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dc:creator>
  <cp:lastModifiedBy>Evaluacion</cp:lastModifiedBy>
  <dcterms:created xsi:type="dcterms:W3CDTF">2022-01-19T18:11:05Z</dcterms:created>
  <dcterms:modified xsi:type="dcterms:W3CDTF">2023-07-21T20:00:04Z</dcterms:modified>
</cp:coreProperties>
</file>