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MICHELLE DELARRUE\2021\MIR-2021\Reporte de Indicadores Trimestrales MIR 2021 y MdV\Reporte 4° Trimestre 2021\"/>
    </mc:Choice>
  </mc:AlternateContent>
  <xr:revisionPtr revIDLastSave="0" documentId="13_ncr:1_{1DD29C05-0DC9-4530-9F64-457BBFDA171B}" xr6:coauthVersionLast="47" xr6:coauthVersionMax="47" xr10:uidLastSave="{00000000-0000-0000-0000-000000000000}"/>
  <bookViews>
    <workbookView xWindow="-120" yWindow="-120" windowWidth="20730" windowHeight="11160" xr2:uid="{24732525-8FAB-42ED-8B07-C43A2440B7AB}"/>
  </bookViews>
  <sheets>
    <sheet name="Hoja1" sheetId="1" r:id="rId1"/>
    <sheet name="Hoja2" sheetId="2" r:id="rId2"/>
  </sheets>
  <definedNames>
    <definedName name="_xlnm._FilterDatabase" localSheetId="0" hidden="1">Hoja1!$A$1:$N$64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 i="1" l="1"/>
  <c r="M70" i="1" s="1"/>
  <c r="L53" i="1"/>
  <c r="L70" i="1" s="1"/>
  <c r="L26" i="1" l="1"/>
  <c r="I29" i="1"/>
  <c r="L29" i="1" l="1"/>
  <c r="I7" i="1"/>
  <c r="L7" i="1" s="1"/>
  <c r="M3" i="1"/>
  <c r="M8" i="1"/>
  <c r="M6" i="1"/>
  <c r="E21" i="2"/>
  <c r="G21" i="2" s="1"/>
  <c r="E19" i="2"/>
  <c r="F19" i="2"/>
  <c r="G23" i="2"/>
  <c r="F12" i="2"/>
  <c r="E12" i="2"/>
  <c r="D12" i="2"/>
  <c r="G11" i="2"/>
  <c r="D24" i="2" s="1"/>
  <c r="G10" i="2"/>
  <c r="G9" i="2"/>
  <c r="E22" i="2" s="1"/>
  <c r="G22" i="2" s="1"/>
  <c r="G8" i="2"/>
  <c r="G7" i="2"/>
  <c r="E20" i="2" s="1"/>
  <c r="G20" i="2" s="1"/>
  <c r="G6" i="2"/>
  <c r="D19" i="2" s="1"/>
  <c r="M13" i="1"/>
  <c r="M14" i="1"/>
  <c r="L13" i="1"/>
  <c r="L14" i="1"/>
  <c r="M11" i="1"/>
  <c r="L11" i="1"/>
  <c r="M10" i="1"/>
  <c r="L10" i="1"/>
  <c r="M9" i="1"/>
  <c r="L9" i="1"/>
  <c r="L2" i="1"/>
  <c r="L5" i="1"/>
  <c r="M12" i="1"/>
  <c r="L12" i="1"/>
  <c r="L8" i="1"/>
  <c r="L6" i="1"/>
  <c r="L3" i="1"/>
  <c r="M2" i="1"/>
  <c r="M5" i="1"/>
  <c r="M4" i="1"/>
  <c r="L4" i="1"/>
  <c r="E24" i="2" l="1"/>
  <c r="G24" i="2"/>
  <c r="M7" i="1"/>
  <c r="G19" i="2"/>
  <c r="G12" i="2"/>
  <c r="E25" i="2" l="1"/>
  <c r="F25" i="2"/>
  <c r="D25" i="2"/>
  <c r="G25" i="2" s="1"/>
  <c r="I64" i="1"/>
  <c r="F64" i="1"/>
  <c r="C63" i="1"/>
  <c r="C64" i="1"/>
  <c r="C61" i="1"/>
  <c r="I63" i="1"/>
  <c r="M63" i="1" s="1"/>
  <c r="I62" i="1"/>
  <c r="F62" i="1"/>
  <c r="C62" i="1"/>
  <c r="L61" i="1"/>
  <c r="I54" i="1"/>
  <c r="F54" i="1"/>
  <c r="C54" i="1"/>
  <c r="I53" i="1"/>
  <c r="M62" i="1" l="1"/>
  <c r="L64" i="1"/>
  <c r="L62" i="1"/>
  <c r="M54" i="1"/>
  <c r="L63" i="1"/>
  <c r="M64" i="1"/>
  <c r="L54" i="1"/>
  <c r="F53" i="1"/>
  <c r="C53" i="1"/>
  <c r="I52" i="1"/>
  <c r="F52" i="1"/>
  <c r="M61" i="1"/>
  <c r="I61" i="1"/>
  <c r="F61" i="1"/>
  <c r="I60" i="1"/>
  <c r="F60" i="1"/>
  <c r="I59" i="1"/>
  <c r="F59" i="1"/>
  <c r="C59" i="1"/>
  <c r="M60" i="1" l="1"/>
  <c r="M52" i="1"/>
  <c r="M59" i="1"/>
  <c r="L59" i="1"/>
  <c r="I56" i="1"/>
  <c r="I57" i="1"/>
  <c r="I58" i="1"/>
  <c r="C57" i="1"/>
  <c r="C58" i="1"/>
  <c r="F56" i="1"/>
  <c r="F57" i="1"/>
  <c r="F58" i="1"/>
  <c r="C56" i="1"/>
  <c r="I55" i="1"/>
  <c r="F55" i="1"/>
  <c r="C55" i="1"/>
  <c r="L55" i="1" l="1"/>
  <c r="M55" i="1"/>
  <c r="M56" i="1"/>
  <c r="M58" i="1"/>
  <c r="L56" i="1"/>
  <c r="M57" i="1"/>
  <c r="L58" i="1"/>
  <c r="L57" i="1"/>
  <c r="I51" i="1" l="1"/>
  <c r="F51" i="1"/>
  <c r="C51" i="1"/>
  <c r="M50" i="1"/>
  <c r="M41" i="1"/>
  <c r="M25" i="1"/>
  <c r="L50" i="1"/>
  <c r="L41" i="1"/>
  <c r="L25" i="1"/>
  <c r="M51" i="1" l="1"/>
  <c r="L51" i="1"/>
  <c r="C44" i="1"/>
  <c r="I49" i="1"/>
  <c r="I48" i="1"/>
  <c r="I47" i="1"/>
  <c r="I46" i="1"/>
  <c r="I45" i="1"/>
  <c r="I44" i="1"/>
  <c r="I43" i="1"/>
  <c r="F49" i="1"/>
  <c r="F48" i="1"/>
  <c r="F47" i="1"/>
  <c r="F46" i="1"/>
  <c r="F45" i="1"/>
  <c r="F44" i="1"/>
  <c r="F43" i="1"/>
  <c r="C45" i="1"/>
  <c r="C46" i="1"/>
  <c r="C47" i="1"/>
  <c r="C48" i="1"/>
  <c r="C49" i="1"/>
  <c r="C43" i="1"/>
  <c r="I42" i="1"/>
  <c r="L42" i="1" s="1"/>
  <c r="L40" i="1"/>
  <c r="M40" i="1"/>
  <c r="M39" i="1"/>
  <c r="L39" i="1"/>
  <c r="M38" i="1"/>
  <c r="L38" i="1"/>
  <c r="L36" i="1"/>
  <c r="M37" i="1"/>
  <c r="L37" i="1"/>
  <c r="M46" i="1" l="1"/>
  <c r="M43" i="1"/>
  <c r="L44" i="1"/>
  <c r="M44" i="1"/>
  <c r="M47" i="1"/>
  <c r="L43" i="1"/>
  <c r="M45" i="1"/>
  <c r="L46" i="1"/>
  <c r="M49" i="1"/>
  <c r="L49" i="1"/>
  <c r="L45" i="1"/>
  <c r="L47" i="1"/>
  <c r="M42" i="1"/>
  <c r="L48" i="1"/>
  <c r="M48" i="1"/>
  <c r="F37" i="1"/>
  <c r="M36" i="1" l="1"/>
  <c r="M35" i="1"/>
  <c r="L35" i="1"/>
  <c r="M34" i="1"/>
  <c r="L34" i="1"/>
  <c r="M33" i="1"/>
  <c r="L33" i="1"/>
  <c r="I32" i="1"/>
  <c r="L32" i="1" s="1"/>
  <c r="F32" i="1"/>
  <c r="I31" i="1"/>
  <c r="F31" i="1"/>
  <c r="C31" i="1"/>
  <c r="I15" i="1"/>
  <c r="F15" i="1"/>
  <c r="C15" i="1"/>
  <c r="L30" i="1"/>
  <c r="L28" i="1"/>
  <c r="L27" i="1"/>
  <c r="M26" i="1"/>
  <c r="I26" i="1"/>
  <c r="F26" i="1"/>
  <c r="C26" i="1"/>
  <c r="I24" i="1"/>
  <c r="I23" i="1"/>
  <c r="F23" i="1"/>
  <c r="I22" i="1"/>
  <c r="F22" i="1"/>
  <c r="F24" i="1"/>
  <c r="I21" i="1"/>
  <c r="F21" i="1"/>
  <c r="L31" i="1" l="1"/>
  <c r="M31" i="1"/>
  <c r="M32" i="1"/>
  <c r="I20" i="1"/>
  <c r="F20" i="1"/>
  <c r="L18" i="1"/>
  <c r="I19" i="1" l="1"/>
  <c r="F19" i="1"/>
  <c r="M17" i="1"/>
  <c r="M18" i="1"/>
  <c r="M20" i="1"/>
  <c r="M21" i="1"/>
  <c r="M22" i="1"/>
  <c r="M23" i="1"/>
  <c r="M24" i="1"/>
  <c r="L17" i="1"/>
  <c r="L20" i="1"/>
  <c r="L21" i="1"/>
  <c r="L22" i="1"/>
  <c r="L23" i="1"/>
  <c r="L24" i="1"/>
  <c r="M16" i="1"/>
  <c r="L16" i="1"/>
  <c r="M19" i="1" l="1"/>
  <c r="L19" i="1"/>
  <c r="M15" i="1" l="1"/>
  <c r="L15" i="1"/>
  <c r="F13" i="1" l="1"/>
  <c r="C13" i="1"/>
  <c r="F12" i="1"/>
  <c r="C12" i="1"/>
  <c r="F8" i="1"/>
  <c r="F6" i="1"/>
</calcChain>
</file>

<file path=xl/sharedStrings.xml><?xml version="1.0" encoding="utf-8"?>
<sst xmlns="http://schemas.openxmlformats.org/spreadsheetml/2006/main" count="231" uniqueCount="148">
  <si>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</si>
  <si>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</si>
  <si>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</si>
  <si>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</si>
  <si>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</si>
  <si>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</si>
  <si>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</si>
  <si>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</si>
  <si>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</si>
  <si>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</si>
  <si>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</si>
  <si>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</si>
  <si>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</si>
  <si>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</si>
  <si>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E-003 - Investigación científica, desarrollo e innovación</t>
  </si>
  <si>
    <t>Porcentaje de proyectos de investigación científica, tecnológica y para el beneficio de la sociedad y el ambiente articulados</t>
  </si>
  <si>
    <t>Tasa de Variación del Pilar de Innovación del Índice de Competitividad Global del FEM</t>
  </si>
  <si>
    <t>Porcentaje de proyectos interinstitucionales generados</t>
  </si>
  <si>
    <t>Proporción de publicaciones arbitradas por investigador de los Centros de Investigación CONACYT</t>
  </si>
  <si>
    <t>Tasa de variación de Actividades de divulgación y difusión de la ciencia</t>
  </si>
  <si>
    <t>Proporción de Posgrados de calidad</t>
  </si>
  <si>
    <t>Tasa de variación del número de contratos o convenios firmados vigentes realizados</t>
  </si>
  <si>
    <t>Porcentaje de alumnos de los Centros Públicos de Investigación CONACYT apoyados</t>
  </si>
  <si>
    <t>Porcentaje de Proyectos finalizados en tiempo y forma</t>
  </si>
  <si>
    <t>Eficiencia terminal de alumnos por cohorte</t>
  </si>
  <si>
    <t>Tasa de variación de solicitudes de ingreso (incluye FIDERH)</t>
  </si>
  <si>
    <t>Proporción de recursos para la investigación</t>
  </si>
  <si>
    <t>Razón de participación en actividades de divulgación</t>
  </si>
  <si>
    <t>F-003 - Programas nacionales estratégicos de ciencia, tecnología y vinculación con el sector social, público y privado</t>
  </si>
  <si>
    <t>Brecha de asignación de apoyos a las Humanidades, la Ciencia y la Innovación en las Entidades Federativas.</t>
  </si>
  <si>
    <t>Porcentaje de actores nacionales que desarrollaron sus capacidades orientadas a la atención de problemas prioritarios</t>
  </si>
  <si>
    <t>Causas: Durante el 2021, se recibieron propuestas de solicitud de apoyo de un total de 208 instituciones; sin embargo, solo se formalizaron convenios con 195 instituciones. La diferencia entre las instituciones que solicitaron apoyo y las apoyadas, se debe a que en el proceso algunos proyectos fueron cancelados, terminaron anticipadamente o quedaron en proceso de formalización.  
Efectos: De 195 instituciones apoyadas, 14 tuvieron apoyos por encargo de estado y emergencia nacional, lo que representa el 7% de los apoyos.</t>
  </si>
  <si>
    <t>Porcentaje de proyectos de infraestructura apoyados</t>
  </si>
  <si>
    <t>Causas: Durante el 2021, el Programa apoyo a un total 437 proyectos. El segundo semestre fue el periodo en el que más recursos se transfirieron a las instituciones. Para el segundo semestre se alcanzó la meta. 
Efectos: En el segundo semestre de 2021 se formalizaron la mayoría de los apoyos otorgados.</t>
  </si>
  <si>
    <t xml:space="preserve"> Porcentaje de proyectos por encargo de Estado apoyados </t>
  </si>
  <si>
    <t>Porcentaje de proyectos para atender emergencias nacionales apoyados</t>
  </si>
  <si>
    <t>Causas: Durante el 2021, el Programa apoyo a un total 437 proyectos. El segundo semestre fue el periodo en el que más recursos se transfirieron a las instituciones, debido a que algunos proyectos fueron cancelados o fueron terminados anticipadamente. . Para el segundo semestre se alcanzó la meta. 
Efectos: En el segundo semestre de 2021 se formalizaron la mayoría de los apoyos otorgados.</t>
  </si>
  <si>
    <t xml:space="preserve"> Porcentaje de proyectos de actividades generales de Ciencia, Tecnología e Innovación y acceso al conocimiento apoyados </t>
  </si>
  <si>
    <t xml:space="preserve">Porcentaje de proyectos formalizados </t>
  </si>
  <si>
    <t>Causas: Se alcanzó la meta, sin embargo, es importante aclarar que se formalizaron más proyectos de los que se aprobaron, debido a que en este periodo se formalizaron proyectos aprobados en trimestres anteriores, razón por la que el numerador es mayor que el denominador. En este año, se aprobaron 467 proyectos, de los cuales se formalizaron 456. 
Efectos: En el ultimo periodo de 2021 se formalizaron mas proyectos que los aprobados en el mismo, principalmente por el tiempo limite para ejercer los recursos.</t>
  </si>
  <si>
    <t xml:space="preserve">Porcentaje de proyectos (solicitudes) aprobados </t>
  </si>
  <si>
    <t>Causas: Se alcanzó la meta. En 2021, se evaluaron un total de 467 propuestas de solicitud de apoyo, las cuales fueron aprobadas.
Efectos: El total de las propuestas  de solicitud de apoyo evaluadas fueron aprobadas.</t>
  </si>
  <si>
    <t xml:space="preserve"> Porcentaje de propuestas de solicitud de apoyo con evaluación </t>
  </si>
  <si>
    <t>Causas: Se alcanzó la meta. En 2021, se recibieron un total de 467 propuestas de solicitud de apoyo, mismas que fueron evaluadas. 
Efectos: Todas las propuestas de solicitud de apoyo recibidas fueron evaluadas.</t>
  </si>
  <si>
    <t xml:space="preserve"> Porcentaje de convocatorias emitidas </t>
  </si>
  <si>
    <t>Causas: Se alcanzó la meta. Durante el 2021, se emitieron 17 convocatorias de 18 que se tenían programadas 
Efectos: Todas las convocatorias programadas en este periodo fueron emitidas en el mismo.</t>
  </si>
  <si>
    <t xml:space="preserve"> Gasto en Investigación Científica y Desarrollo Experimental (GIDE) ejecutado por la Instituciones de Educación Superior (IES) respecto al Producto Interno Bruto (PIB) </t>
  </si>
  <si>
    <t xml:space="preserve"> K-010 - Proyectos de infraestructura social de ciencia y tecnología </t>
  </si>
  <si>
    <t>Causas: Se alcanza la meta. Sin embargo, se debe considerar lo siguiente:                                                                                                     1. El último dato duro de GIDEIES = 39,344,610.98 (año 2016).                                                                                                                                                                                       2. Se considera un incremento de 5% sobre el último dato duro. 3. Se mantiene el dato del PIB estimado por SHCP para 2021 (Criterios de Política Económica Ejercicio Fiscal 2021).</t>
  </si>
  <si>
    <t>Variación del Pilar de Innovación del Índice de Competitividad Global del FEM</t>
  </si>
  <si>
    <t>Causas: Debido a la pandemia provocada por el virus SARS-CoV-2, el Fondo Económico Mundial no incluyó el Índice Global de Competitividad en su Reporte Global de Competitividad, razón por la cual se realizó un aproximado de la puntuación para el Pilar de Innovación tomando como base los datos de los dos años anteriores.</t>
  </si>
  <si>
    <t>Porcentaje de proyectos de infraestructura de los Centros Públicos de Investigación CONACYT atendidas</t>
  </si>
  <si>
    <t xml:space="preserve">Causas: El numerador se registró en cero debido a que los proyectos registrados en cartera de inversión no se les asignó presupuesto en el Ejercicio Fiscal. </t>
  </si>
  <si>
    <t xml:space="preserve">Porcentaje de CPI que presentan Documento de Planeación </t>
  </si>
  <si>
    <t>Causas: Se alcanzó la meta.</t>
  </si>
  <si>
    <t>Porcentaje de Programas y Proyectos de Inversión registrados en cartera de inversión</t>
  </si>
  <si>
    <t>Porcentaje de Proyectos de Inversión sometidos a evaluación</t>
  </si>
  <si>
    <t>P-001 - Diseño y evaluación de políticas en ciencia, tecnología e innovación</t>
  </si>
  <si>
    <t xml:space="preserve">Brecha de asignación de apoyos a las Humanidades, la Ciencia , la Tecnología y la Innovación en las Entidades Federativas.    </t>
  </si>
  <si>
    <t xml:space="preserve">Causas: Se alcanzó la meta, sin embargo, el numerador fue mayor a lo esperado debido al incremento de apoyos otorgados a proyectos nacionales estratégicos.  </t>
  </si>
  <si>
    <t xml:space="preserve"> Índice de mejora del ISED de los Pp presupuestarios del CONACyT</t>
  </si>
  <si>
    <t>Causas: De acuerdo con los resultados del Índice de Seguimiento al Desempeño (ISeD) de 2021, el Ramo 38 obtuvo una menor calificación en comparación con el periodo anterior, teniendo una diferencia de 5 puntos respecto al año previo.</t>
  </si>
  <si>
    <t>Porcentaje de ASM reportados en SSAS respecto del total de ASM vigentes</t>
  </si>
  <si>
    <t>Causas: Se reportaron avances de los 9 ASM comprometidos por el CONACYT, 4 del Pp P001, 4 del Pp E003 y uno del Pp K010.</t>
  </si>
  <si>
    <t xml:space="preserve">Consultas promedio por días del Informe de Actividades y del Informe de Autoevaluación del Consejo Nacional de Ciencia y Tecnología </t>
  </si>
  <si>
    <t xml:space="preserve">Causas: El número de consultas a los Informes de Actividades y Autoevaluación fue menor de lo esperado. </t>
  </si>
  <si>
    <t>Porcentaje de Matrices de Indicadores para Resultados (MIR) de los programas presupuestarios de CONACYT con recomendaciones internas y externas incorporadas</t>
  </si>
  <si>
    <t>Causas: Durante el 2021, se realizaron ajustes a los instrumentos de seguimiento del desempeño de cuatro Programas presupuestario E003, S190, S191 y F003.</t>
  </si>
  <si>
    <t>Porcentaje de informes finales de evaluaciones externas entregados</t>
  </si>
  <si>
    <t>Causas: Durante el 2021, se llevó a cabo la evaluación de procesos de dos Programas presupuestarios, del S190 Becas de posgrado y apoyos a la calidad y del S191 Sistema Nacional de Investigadores. En correspondencia con estas evaluaciones, se cuenta con dos informes.</t>
  </si>
  <si>
    <t xml:space="preserve">Tasa de Variación de días invertidos en el proceso de recopilación, procesamiento e integración del Informe de Actividades y de Autoevaluación del Consejo Nacional de Ciencia y Tecnología </t>
  </si>
  <si>
    <t xml:space="preserve">Causas: El proceso de recopilación, procesamiento e integración de los Informes de Autoevaluación y Actividades culmina con la publicación de los informes; sin embargo, a la fecha del presente reporte el Informe de Actividades Enero - Septiembre aún no ha sido publicado, razón por la cual el numerador es mayor de lo estimado. </t>
  </si>
  <si>
    <t>Porcentaje de asesorías proporcionadas a las unidades responsables para la mejora de la MIR de los programas presupuestarios del CONACYT</t>
  </si>
  <si>
    <t>Causas: Durante el 2021, se realizaron ajustes a los instrumentos de seguimiento del desempeño de cuatro Programas presupuestario E003, S190, S191 y F003</t>
  </si>
  <si>
    <t>Porcentaje de actividades de monitoreo de ASM realizadas</t>
  </si>
  <si>
    <t>Causas: Se realizó un seguimiento mensual de los ASM comprometidos, lo que derivó en un total de 36 actividades de monitoreo realizadas durante el año. La cantidad de actividades de monitoreo para cada ASM, dependieron de la complejidad de atención de cada uno, además de que fueron de distinto tipo: reportes de avance, reuniones de análisis y atención de dudas, por mencionar algunos.</t>
  </si>
  <si>
    <t>Porcentaje de contratos de evaluaciones externas mandatadas en el Programa Anual de Evaluación (PAE) a los programas presupuestarios del CONACYT formalizados</t>
  </si>
  <si>
    <t>Causas: En el Programa Anual de Evaluación de los Programas Presupuestarios y Políticas Públicas de la Administración Pública Federal para el Ejercicio Fiscal 2021 se mandató la evaluación de procesos a dos Programas presupuestarios del CONACYT, S190 Becas de posgrado y apoyos a la calidad y S191 Sistema Nacional de Investigadores, las cuales fueron formalizadas con el equipo evaluador de El COLMEX a través de un convenio.</t>
  </si>
  <si>
    <t>S-190 - Becas de posgrado y apoyos a la calidad</t>
  </si>
  <si>
    <t>Gasto en Investigación Científica y Desarrollo Experimental (GIDE) ejecutado por la Instituciones de Educación Superior (IES) respecto al Producto Interno Bruto (PIB)</t>
  </si>
  <si>
    <t>Porcentaje de exbecarios del Conacyt que ingresa de al Sistema Nacional de Investigadores (SNI)</t>
  </si>
  <si>
    <t xml:space="preserve">Causas: Como puede observarse, existe una ligera diferencia entre el numerador esperado y el realizado. Esto se explica porque la decisión de los exbecarios para realizar su solicitud de nuevo ingreso al SNI es exógena a la operación del Conacyt y, depende, no sólo de los requisitos que establece el Sistema Nacional de Investigadores sino también de las expectativas e intereses que tengan los exbecarios por integrarse a este Sistema. Por lo que refiere a las diferencias observadas entre el denominador, se observa un mayor número de investigadores de nuevo ingreso con relación a lo esperado, lo cual se explica a las evaluaciones satisfactorias que tuvieron en el cumplimiento a los requisitos establecidos en la normativa aplicable para formar parte del SNI. Dada la combinación de resultados en el numerador y denominador, la meta alcanzada se encuentra por debajo de la meta esperada. </t>
  </si>
  <si>
    <t>Porcentaje de Nuevas Becas de Posgrado.</t>
  </si>
  <si>
    <t xml:space="preserve">Causas: Con la finalidad de abatir barreras y retos científicos-tecnológicos en las distintas regiones de México, así como para impulsar proyectos de investigación e incidencia para el desarrollo socioeconómico de México, el Conacyt adoptó una estrategia para focalizar, fortalecer y priorizar las modalidades de becas que se otorgan en el marco del Pp. S190. En ese sentido, las estancias posdoctorales, dentro de las becas de consolidación, fue una de las modalidades a la cual se le dio prioridad. Es importante subrayar que esta estrategia de focalización parte de reconocer el problema de las limitadas oportunidades que enfrenta la comunidad científica y de conocimiento para incorporarse al mercado laboral y, justamente, la priorización y publicación de la modalidad de Estancias Posdoctorales por México, orientada a los Programas Nacionales Estratégicos (ProNaCes) busca impulsar proyectos de investigación e incidencia para el desarrollo socioeconómico de México, y así contribuir a resarcir la problemática expuesta.  Como resultado de la estrategia de priorización de Convocatorias y la buena gestión administrativa de las becas de consolidación, se obtuvo un mayor número de becas de consolidación asignadas con relación a lo proyectado. Asimismo, dado que la demanda de estas becas no depende directamente del Conacyt, sino más bien de los intereses y expectativas que cada aspirante potencial tenga y decida o no, participar en una determinada Convocatoria: se recibió un número ligeramente menor de solicitudes con relación a lo proyectado.  Cabe destacar que, a pesar de las variaciones en numerador y denominador, la meta alcanzada se encuentra por arriba de la meta proyectada, lo cual da cuenta de una mayor cobertura en el número de becas de consolidación para doctores asignadas. </t>
  </si>
  <si>
    <t>Porcentaje de programas pertenecientes al Programa Nacional de Posgrados de Calidad (PNPC) que tienen el nivel más alto de consolidación: competencia internacional</t>
  </si>
  <si>
    <t xml:space="preserve">Causas: Con la finalidad de contribuir a eliminar barreras y retos científico-tecnológico en las distintas regiones de México, el Conacyt adoptó una estrategia de focalización, redistribución y consolidación de los programas de posgrado inscritos en el Padrón Nacional de Posgrados de Calidad (PNPC). Con este nuevo enfoque, el nuevo marco de referencia para la evaluación académica del PNPC contempla criterios como la pertinencia social y científica y, en las convocatorias, instrumentos y estrategias de comunicación publicadas en 2020 se enfatizó la equidad entre las regiones al incorporar el enfoque intercultural y atención a problemas prioritarios nacionales. Dicha estrategia fue planeada, ejecutada y monitoreada de manera adecuada. Como resultado de ello, la meta alcanzada se corresponde con la meta esperada. </t>
  </si>
  <si>
    <t>Porcentaje de Mujeres Beneficiadas con una Beca Nueva de Posgrado</t>
  </si>
  <si>
    <t>Causas: De conformidad con las Reglas de Operación del Pp. S190, la selección de los y las aspirantes para la obtención de una beca o apoyo se realiza mediante procedimientos competitivos, eficientes, equitativos, transparentes y públicos. Asimismo, la pandemia causada por el virus SARS-CoV2 (COVID-19) generó impactos en la asignación y formalización de las becas otorgadas, lo cual quedó fuera del alcance o ámbito de competencia del Conacyt. Como resultado de lo anterior, se alcanzó un numerador y denominador menor con relación a lo esperado. No obstante, es importante señalar que, a pesar de estas disminuciones, la meta alcanzada es mayor a la proyectada (48.68% versus 49.70%). Lo cual indica un importante balance de género en la asignación de las becas y apoyos que se otorgan en el marco del Pp. S190.</t>
  </si>
  <si>
    <t>Porcentaje de Becas Nuevas para la Consolidación de Doctores</t>
  </si>
  <si>
    <t>Porcentaje de convocatorias publicadas</t>
  </si>
  <si>
    <t xml:space="preserve">Causas: Los procedimientos necesarios para emisión y publicación de las Convocatorias en el marco del Pp. S190 fueron planeados, ejecutados y monitoreados de manera adecuada, por lo que se publicaron las Convocatorias previstas de publicar. Sin embargo, como puede observarse existe una diferencia entre el numerador, siendo el resultado alcanzado mayor a la meta esperada. Esto se explica porque se publicaron 5 convocatorias adicionales sobre becas específicas, las cuales, en años previos habían utilizado como fuente de financiamiento otro programa presupuestal y, en 2021, pasaron a formar parte del Pp. S190. Este cambio de fuente de financiamiento se dio con el propósito de articular e integrar la planificación presupuestal para concretar los planes y lograr las metas y objetivos institucionales. Particularmente en este 2021, las siguientes 5 convocatorias de becas específicas fueron financiadas a través del Pp. S190:  1. Apoyo a Madres Mexicanas Jefas de Familia para Fortalecer su Desarrollo Profesional 2. Apoyo Complementario a Madres Mexicanas Jefas de Familia para Fortalecer su Desarrollo Profesional 3. Programa de Incorporación de Mujeres Indígenas a Posgrados para el Fortalecimiento Regional 4. Programa de Fortalecimiento Académico para Indígenas Apoyos Complementarios para Mujeres Indígenas Becarias Conacyt 5. Programa para la Incorporación de Estudiantes con Discapacidad a Posgrados Nacionales  Derivado de lo anterior, la meta alcanzada se encuentra por arriba de la meta esperada. </t>
  </si>
  <si>
    <t xml:space="preserve">Porcentaje de avance en el ejercicio del presupuesto asignado para el Programa Presupuestario Becas de Posgrado y Apoyos a la Calidad (Pp. S190) </t>
  </si>
  <si>
    <t xml:space="preserve">Causas: Durante el 2021, en el ejercicio presupuestal del Programa S190 ¿Becas de Posgrado y Apoyos a la Calidad¿ existieron causas extraordinarias que impidieron el cumplimiento del escenario técnicamente esperado. La asignación de becas nacionales se vio afectada debido a: ¿ Cancelaciones de último momento por parte de los aspirantes. ¿ Aspirantes extranjeros que no se trasladaron o no concretaron sus trámites migratorios.  ¿ Imposibilidad de reasignar becas al no tener solicitudes adicionales o por falta de tiempo para nuevas postulaciones por parte de las IES. La asignación de becas al extranjero se vio afectada debido a los efectos de crisis sanitaria a causa del virus SARS-2 (COVID-19), tales como: ¿ El aplazamiento en la formalización de becas por parte de las y los estudiantes, quienes iniciarán sus estudios durante el primer trimestre del 2022. ¿ Políticas de las IES en el extranjero para el manejo de la pandemia. ¿ Restricciones de viaje derivadas de las medidas sanitarias internacionales.  Como resultado de lo anterior se tiene un monto menor del ejercicio del presupuesto con respecto a lo asignado. No obstante, cabe destacar que se realizaron oportunamente las gestiones correspondientes para que el recurso sobrante sea utilizado para el cumplimiento de los objetivos institucionales. De esta manera, el resultado de la meta alcanzada tan sólo discrepa en 0.18 puntos porcentuales respecto a la meta esperada (94.30 versus 94.12).  </t>
  </si>
  <si>
    <t>Porcentaje de Avance en el Ejercicio del Presupuesto de Becas, con Enfoque de Género.</t>
  </si>
  <si>
    <t xml:space="preserve">Causas: El ejercicio del presupuesto con enfoque de género se vio afectado por motivos extraordinarios, los cuales impidieron el cumplimiento del escenario presupuestal esperado, tales motivos son: ¿ Cancelaciones de último momento por parte de los aspirantes. ¿ Aspirantes extranjeros que no se trasladaron o no concretaron sus trámites migratorios.  ¿ El aplazamiento en la formalización de becas en el extranjero por parte de las y los estudiantes, quienes iniciarán sus estudios durante el primer trimestre del 2021. ¿ Políticas de las IES en el extranjero para el manejo de la pandemia. ¿ Restricciones de viaje derivadas de las medidas sanitarias internacionales. Como resultado de lo anterior, se alcanzó un monto menor del ejercicio presupuestal con enfoque de género con respecto a lo proyectado. </t>
  </si>
  <si>
    <t>S-191 - Sistema Nacional de Investigadores</t>
  </si>
  <si>
    <t>Promedio de citas por artículo publicado en revistas indizadas por investigadores mexicanos.</t>
  </si>
  <si>
    <t xml:space="preserve">Causas: La variación en el numerador se debe a que las consultas sobre el número de artículos se hacen a través de la plataforma "InCites" de Clarivate. Esta plataforma depende de información contenida en la base de datos "Web of Science Core Collection", la cual se actualiza día con día, por lo cual puede variar el número de artículos de la fecha en la que se estima el indicador a la fecha de reporte de avance de metas. 
Efectos: Las citas aumentarán en función del tiempo que un artículo circule en la comunidades académicas, por lo que este número tiende a aumentar exponencialmente en los años recientes y a suavizar su crecimiento en el largo plazo.  </t>
  </si>
  <si>
    <t>Porcentaje de estímulos económicos de la modalidad Candidato a Investigador Nacional con respecto al total de miembros del SNI entregados</t>
  </si>
  <si>
    <t>Causas: La diferencia en el numerador se debe a que algunos miembros del SNI no cumplieron con la normatividad para recibir el pago del estímulo económico asociado a la distinción, por lo que si bien contaron con la distinción no recibieron este estimulo económico.</t>
  </si>
  <si>
    <t xml:space="preserve">Porcentaje de estímulos económicos de la modalidad Investigador Nacional Nivel I con respecto al total de miembros del SNI entregados </t>
  </si>
  <si>
    <t xml:space="preserve">Porcentaje de estímulos económicos de la modalidad Investigador Nacional Nivel II con respecto al total de miembros del SNI entregados </t>
  </si>
  <si>
    <t xml:space="preserve">Porcentaje de estímulos económicos de la modalidad Investigador Nacional Nivel III  e Investigadores Eméritos con respecto al total de miembros del SNI entregados </t>
  </si>
  <si>
    <t>Porcentaje de miembros vigentes en el Sistema Nacional de Investigadores que logran renovar su permanencia sobre el total que lo solicita.</t>
  </si>
  <si>
    <t>Causas: La diferencia en el numerador se debe a que aprobaron un menor numero de investigadores que solicitaron renovación que los estimados.</t>
  </si>
  <si>
    <t>Porcentaje de investigadores de Nivel III y Eméritos que cuentan con ayudantes de investigación</t>
  </si>
  <si>
    <t>Causas: Es el primer año que se reporta el indicador y se refiere a la incorporación de jóvenes al SIN, estipulado en el CAPÍTULO XVII del Reglamento del SNI.</t>
  </si>
  <si>
    <t>Tasa de variación de investigadores nacionales vigentes</t>
  </si>
  <si>
    <t>Causas: La diferencia en el numerador se debe a que durante el año por diversas circunstancias entre ellas el fallecimiento, varios miembros del SNI perdieron su distinción.</t>
  </si>
  <si>
    <t>Porcentaje de cobertura del Sistema Nacional de Investigadores</t>
  </si>
  <si>
    <t>Tasa de variación de los artículos científicos publicados en revistas indizadas a nivel mundial</t>
  </si>
  <si>
    <t xml:space="preserve">Causas: La variación en el numerador se debe a que las consultas sobre el número de artículos se hace a través de la plataforma "InCites" de Clarivate. Esta plataforma depende de información contenida en la base de datos "Web of Science Core Collection", la cual se actualiza día con día, por lo cual puede variar el número de artículos de la fecha en la que se estima el indicador a la fecha de reporte de avance de metas. </t>
  </si>
  <si>
    <t>Tasa de artículos científicos publicados por cada millón de habitantes.</t>
  </si>
  <si>
    <t>Porcentaje de dictámenes rectificados durante la reconsideración.</t>
  </si>
  <si>
    <t>Causas: La diferencia en el numerador y denominador se debe a que se recibieron un mayor número de solicitudes que los estimados.</t>
  </si>
  <si>
    <t>Porcentaje de dictámenes elaborados respecto del total de solicitudes recibidas</t>
  </si>
  <si>
    <t>Porcentaje del presupuesto ejercido acumulado trimestralmente en la operación del programa.</t>
  </si>
  <si>
    <t>Causas: La diferencia en el numerador se debe a que algunos miembros del SNI no cumplieron con la normatividad para recibir el pago del estímulo económico asociado a la distinción, por lo que si bien contaron con la distinción no recibieron este estimulo económico. En cuanto a la diferencia contra el presupuesto aprobado de 5,554.7 millones el déficit contra el ejercido se cubrió con los montos asignados al SNI por la SHCP provenientes de multas  del INE.</t>
  </si>
  <si>
    <t>Causas: el numerador y el denominador son menores porque 6 centros no reportaron información para este indicador y algunos centros reportaron datos preeliminares.</t>
  </si>
  <si>
    <t>Causas: El valor resultante es cercano a la meta.</t>
  </si>
  <si>
    <t>Causas: El valor del indicador es cercano al de la meta ajustada de octubre.
Nota: este indicador fue calculado con los datos reportados por 19 centros, mientras que la meta ajustada fue calculada con los datos de 27 centros. Ello genera un denominador de 2,024 contratos o convenios.
Sin embargo, al reportar en el denominador el dato de la Cuenta Pública de 2020, el denominador crece sin aumentar el numerador provocando una situación no comparable, y una subestimación de los esfuerzos de los centros al no incluir datos de los 27 centros. 
Utilizando en el denominador el dato real que cooresponde a los centros que reportaron se tendrían 15, 176 actividades, lo cual genera una meta de 25 puntos de variación, un valor acorde a los esfuerzos de los centros.</t>
  </si>
  <si>
    <t>Causas: El valor del indicador no es comparable con el registrado en años anteriores por el cambio en el cálculo</t>
  </si>
  <si>
    <t>Causas: La diferencia entre los valores de las metas obedece a una recuperación en la dinámica de los centros ante el Covid y las condiciones de estabilidad ante el reacomodo de sus  reglas internass ante la certeza de la desaparición de los fideicomisos como en la búsqueda de lineamientos para la generación de recursos propios.
Nota: este indicador fue calculado con los datos reportados por 21 centros, mientras que la meta ajustada fue calculada con los datos de 27 centros. Ello genera un denominador de 2,024 contratos o convenios.
Sin embargo, al reportar en el denominador el dato de la Cuenta Pública de 2020, el denominador crece sin aumentar el numerador provocando una situación no comparable, y una subestimación de los esfuerzos de los centros al no incluir datos de los 27 centros.</t>
  </si>
  <si>
    <t>Causas: Se alcanzó la meta</t>
  </si>
  <si>
    <t>Causas: La disminución en el número de graduados obedece al escenario de pandemia por el COVID-19 del año 2021, el cual redujo el acceso a laboratorios en los  posgrados los cuales son orientados a la investigación. A la par, en otros centros, la graduación está programada para enero de 2022 por lo cual el valor del indicador se ve disminuido</t>
  </si>
  <si>
    <t>Causas: Pese a lo planeado en octubre, hubo una disminución en las solicitudes de ingresos a los CPI. El indicador resultante es más similar al valor programado que al ajustado en octubre de 2021, alrededor de -9% dado que el total de los 21 centros que reportaron da 3,807 solicitudes. 
Sin embargo, al reportar en el denominador el dato de la Cuenta Pública de 2020, el denominador crece sin aumentar el numerador provocando una situación no comparable, y una subestimación de los esfuerzos de los centros al no incluir datos de los 27 centros.</t>
  </si>
  <si>
    <t>Causas: El valor del indicador superó tanto a lo programado a inicios del año 2021 como a la meta ajustada de octubre. Una explicación puede obedecer a que este indicador contiene información de 21 de 27 centros que son las UR del programa</t>
  </si>
  <si>
    <t>Causas: El valor del indicador superó tanto a lo programado a inicios del año 2021 como a la meta ajustada de octubre. La explicación está en la recuperación de la vida académica de los centros y la adaptación de las actividades de difusión al contexto pandémico.
Nota: la explicación de que el numerador y el denominador sean menores a los de las metas ajustadas obedece a que el indicador para este reporte fue calculado con los datos reportados por 20 centros, mientras que la meta ajustada fue calculada con los datos de 27 centros.</t>
  </si>
  <si>
    <t>Causas: La diferencia respecto al valor ajustado obedece a que los centros a mediados de año redujeron las expectativas de logro. Sin embargo, los resultados muestran que la meta alcanzada superó incluso a la meta programada.
Nota: el numerador y el denominador son menores porque 7 centros no reportaron información para este indicador.</t>
  </si>
  <si>
    <t xml:space="preserve">Causas: La superación de la meta obedece a que pocos centros consideran que les aplica este indicador. Por tanto, muchos CPI no reportaron cifras, y quienes lo hacen tienen capacidades y know how sobre transferencia de conocimiento y servicios de consultoría hacia os actores externos, lo cual provoca una sobreestimación del numerador </t>
  </si>
  <si>
    <t>Programa presupuestario (Modalidad y nombre)</t>
  </si>
  <si>
    <t>Indicadores por tipo de  cumplimiento de la meta</t>
  </si>
  <si>
    <t>Total</t>
  </si>
  <si>
    <t>Indicadores menores al 80%</t>
  </si>
  <si>
    <t>Indicadores entre 80% y 115%</t>
  </si>
  <si>
    <t>Indicadores mayores al 115%</t>
  </si>
  <si>
    <t>Indicadores por % de  cumplimiento de la meta</t>
  </si>
  <si>
    <t>% Indicadores menores al 80%</t>
  </si>
  <si>
    <t>% Indicadores entre 80% y 115%</t>
  </si>
  <si>
    <t>% Indicadores mayores al 115%</t>
  </si>
  <si>
    <t>Cuadro 1: Cumplimiento de las metas al cuarto trimestre de 2021 de los Indicadores de las MIR del CONACYT</t>
  </si>
  <si>
    <t>Cuadro 2: Porcentaje de Cumplimiento de las metas al cuarto trimestre de 2021 de los Indicadores de las MIR del CONACYT</t>
  </si>
  <si>
    <r>
      <t xml:space="preserve">E003: </t>
    </r>
    <r>
      <rPr>
        <sz val="9"/>
        <color theme="1"/>
        <rFont val="Montserrat"/>
      </rPr>
      <t>Investigación científica, desarrollo e innovación</t>
    </r>
  </si>
  <si>
    <r>
      <rPr>
        <b/>
        <sz val="9"/>
        <color theme="1"/>
        <rFont val="Montserrat"/>
      </rPr>
      <t>F003</t>
    </r>
    <r>
      <rPr>
        <sz val="9"/>
        <color theme="1"/>
        <rFont val="Montserrat"/>
      </rPr>
      <t>: Programas nacionales estratégicos de ciencia, tecnología y vinculación con el sector social, público y privado.</t>
    </r>
  </si>
  <si>
    <r>
      <rPr>
        <b/>
        <sz val="9"/>
        <color theme="1"/>
        <rFont val="Montserrat"/>
      </rPr>
      <t>K010:</t>
    </r>
    <r>
      <rPr>
        <sz val="9"/>
        <color theme="1"/>
        <rFont val="Montserrat"/>
      </rPr>
      <t xml:space="preserve"> Proyectos de infraestructura social de ciencia y tecnología</t>
    </r>
  </si>
  <si>
    <r>
      <rPr>
        <b/>
        <sz val="9"/>
        <color theme="1"/>
        <rFont val="Montserrat"/>
      </rPr>
      <t>P001:</t>
    </r>
    <r>
      <rPr>
        <sz val="9"/>
        <color theme="1"/>
        <rFont val="Montserrat"/>
      </rPr>
      <t xml:space="preserve"> Diseño y evaluación de políticas en ciencia, tecnología e innovación</t>
    </r>
  </si>
  <si>
    <r>
      <rPr>
        <b/>
        <sz val="9"/>
        <color theme="1"/>
        <rFont val="Montserrat"/>
      </rPr>
      <t>S190</t>
    </r>
    <r>
      <rPr>
        <sz val="9"/>
        <color theme="1"/>
        <rFont val="Montserrat"/>
      </rPr>
      <t>: Becas de posgrado y otras modalidades de apoyo a la calidad</t>
    </r>
  </si>
  <si>
    <r>
      <rPr>
        <b/>
        <sz val="9"/>
        <color theme="1"/>
        <rFont val="Montserrat"/>
      </rPr>
      <t>S191</t>
    </r>
    <r>
      <rPr>
        <sz val="9"/>
        <color theme="1"/>
        <rFont val="Montserrat"/>
      </rPr>
      <t>: Sistema Nacional de Investigadores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</si>
</sst>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 x14ac:knownFonts="1">
    <font>
      <sz val="11"/>
      <color theme="1"/>
      <name val="Calibri"/>
      <family val="2"/>
      <scheme val="minor"/>
    </font>
    <font>
      <sz val="11"/>
      <color theme="1"/>
      <name val="Montserrat"/>
    </font>
    <font>
      <b/>
      <sz val="10"/>
      <color theme="0"/>
      <name val="Montserrat"/>
    </font>
    <font>
      <sz val="11"/>
      <color theme="1"/>
      <name val="Calibri"/>
      <family val="2"/>
      <scheme val="minor"/>
    </font>
    <font>
      <sz val="11"/>
      <color theme="1"/>
      <name val="Arial Narrow"/>
      <family val="2"/>
    </font>
    <font>
      <sz val="10"/>
      <color theme="1"/>
      <name val="Montserrat"/>
    </font>
    <font>
      <b/>
      <sz val="10"/>
      <color theme="1"/>
      <name val="Montserrat"/>
    </font>
    <font>
      <b/>
      <sz val="9"/>
      <color theme="0"/>
      <name val="Montserrat"/>
    </font>
    <font>
      <b/>
      <sz val="9"/>
      <color theme="1"/>
      <name val="Montserrat"/>
    </font>
    <font>
      <sz val="9"/>
      <color theme="1"/>
      <name val="Montserrat"/>
    </font>
  </fonts>
  <fills count="6">
    <fill>
      <patternFill patternType="none"/>
    </fill>
    <fill>
      <patternFill patternType="gray125"/>
    </fill>
    <fill>
      <patternFill patternType="solid">
        <fgColor rgb="FF318270"/>
        <bgColor indexed="64"/>
      </patternFill>
    </fill>
    <fill>
      <patternFill patternType="solid">
        <fgColor rgb="FF1F5045"/>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rgb="FF1F5045"/>
      </left>
      <right style="thin">
        <color rgb="FF1F5045"/>
      </right>
      <top style="thin">
        <color rgb="FF1F5045"/>
      </top>
      <bottom style="thin">
        <color rgb="FF1F5045"/>
      </bottom>
      <diagonal/>
    </border>
    <border>
      <left/>
      <right/>
      <top style="thin">
        <color rgb="FF1F5045"/>
      </top>
      <bottom style="thin">
        <color rgb="FF1F5045"/>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42">
    <xf numFmtId="0" fontId="0" fillId="0" borderId="0" xfId="0"/>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4" fillId="4" borderId="0" xfId="0" applyFont="1" applyFill="1"/>
    <xf numFmtId="0" fontId="6" fillId="4" borderId="0" xfId="0" applyFont="1" applyFill="1" applyAlignment="1">
      <alignment horizontal="center" vertical="center" wrapText="1"/>
    </xf>
    <xf numFmtId="0" fontId="5" fillId="4" borderId="0" xfId="0" applyFont="1" applyFill="1" applyAlignment="1">
      <alignment horizontal="left" vertical="center" wrapText="1"/>
    </xf>
    <xf numFmtId="0" fontId="5" fillId="4" borderId="0" xfId="0" applyFont="1" applyFill="1"/>
    <xf numFmtId="0" fontId="5" fillId="0" borderId="0" xfId="0" applyFont="1"/>
    <xf numFmtId="0" fontId="8" fillId="4" borderId="0" xfId="0" applyFont="1" applyFill="1" applyAlignment="1">
      <alignment horizontal="left" vertical="center" wrapText="1"/>
    </xf>
    <xf numFmtId="0" fontId="9" fillId="4" borderId="0" xfId="0" applyFont="1" applyFill="1" applyAlignment="1">
      <alignment horizontal="center" vertical="center"/>
    </xf>
    <xf numFmtId="0" fontId="9" fillId="4" borderId="0" xfId="0" applyFont="1" applyFill="1" applyAlignment="1">
      <alignment horizontal="left" vertical="center" wrapText="1"/>
    </xf>
    <xf numFmtId="10" fontId="9" fillId="4" borderId="0" xfId="1" applyNumberFormat="1" applyFont="1" applyFill="1" applyAlignment="1">
      <alignment horizontal="center" vertical="center"/>
    </xf>
    <xf numFmtId="0" fontId="8" fillId="4" borderId="2" xfId="0" applyFont="1" applyFill="1" applyBorder="1"/>
    <xf numFmtId="10" fontId="8" fillId="4" borderId="2" xfId="1" applyNumberFormat="1" applyFont="1" applyFill="1" applyBorder="1" applyAlignment="1">
      <alignment horizontal="center"/>
    </xf>
    <xf numFmtId="0" fontId="7" fillId="2" borderId="3" xfId="0" applyFont="1" applyFill="1" applyBorder="1" applyAlignment="1">
      <alignment horizontal="center" vertical="center" wrapText="1"/>
    </xf>
    <xf numFmtId="0" fontId="6" fillId="4" borderId="4" xfId="0" applyFont="1" applyFill="1" applyBorder="1"/>
    <xf numFmtId="0" fontId="6" fillId="4" borderId="4" xfId="0" applyFont="1" applyFill="1" applyBorder="1" applyAlignment="1">
      <alignment horizontal="center"/>
    </xf>
    <xf numFmtId="0" fontId="1" fillId="0" borderId="1" xfId="0" applyFont="1" applyBorder="1"/>
    <xf numFmtId="4" fontId="1" fillId="0" borderId="1" xfId="0" applyNumberFormat="1" applyFont="1" applyBorder="1"/>
    <xf numFmtId="0" fontId="1" fillId="0" borderId="1" xfId="0" applyFont="1" applyBorder="1" applyAlignment="1">
      <alignment vertical="center"/>
    </xf>
    <xf numFmtId="2" fontId="1" fillId="0" borderId="1" xfId="0" applyNumberFormat="1" applyFont="1" applyBorder="1"/>
    <xf numFmtId="1" fontId="1" fillId="0" borderId="1" xfId="0" applyNumberFormat="1" applyFont="1" applyBorder="1"/>
    <xf numFmtId="0" fontId="1" fillId="0" borderId="1" xfId="0" applyFont="1" applyFill="1" applyBorder="1"/>
    <xf numFmtId="0" fontId="1" fillId="0" borderId="1" xfId="0" applyFont="1" applyFill="1" applyBorder="1" applyAlignment="1">
      <alignment wrapText="1"/>
    </xf>
    <xf numFmtId="4" fontId="1" fillId="0" borderId="1" xfId="0" applyNumberFormat="1" applyFont="1" applyFill="1" applyBorder="1"/>
    <xf numFmtId="0" fontId="0" fillId="0" borderId="0" xfId="0" applyFill="1"/>
    <xf numFmtId="4" fontId="1" fillId="0" borderId="1" xfId="0" applyNumberFormat="1" applyFont="1" applyFill="1" applyBorder="1" applyAlignment="1">
      <alignment vertical="center"/>
    </xf>
    <xf numFmtId="0" fontId="1" fillId="0" borderId="1" xfId="0" applyFont="1" applyFill="1" applyBorder="1" applyAlignment="1">
      <alignment vertical="center"/>
    </xf>
    <xf numFmtId="2" fontId="1" fillId="0" borderId="1" xfId="0" applyNumberFormat="1" applyFont="1" applyFill="1" applyBorder="1"/>
    <xf numFmtId="0" fontId="1" fillId="0" borderId="1" xfId="0" applyFont="1" applyFill="1" applyBorder="1" applyAlignment="1"/>
    <xf numFmtId="165" fontId="1" fillId="0" borderId="1" xfId="0" applyNumberFormat="1" applyFont="1" applyFill="1" applyBorder="1"/>
    <xf numFmtId="0" fontId="0" fillId="0" borderId="0" xfId="0" applyFill="1" applyAlignment="1">
      <alignment vertical="center"/>
    </xf>
    <xf numFmtId="164" fontId="1" fillId="0" borderId="1" xfId="0" applyNumberFormat="1" applyFont="1" applyFill="1" applyBorder="1"/>
    <xf numFmtId="0" fontId="1" fillId="0" borderId="5" xfId="0" applyFont="1" applyFill="1" applyBorder="1"/>
    <xf numFmtId="4" fontId="0" fillId="0" borderId="0" xfId="0" applyNumberFormat="1"/>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4" borderId="0" xfId="0" applyFont="1" applyFill="1" applyAlignment="1">
      <alignment horizontal="center" vertical="center" wrapText="1"/>
    </xf>
    <xf numFmtId="4" fontId="2" fillId="3" borderId="1" xfId="0" applyNumberFormat="1" applyFont="1" applyFill="1" applyBorder="1" applyAlignment="1">
      <alignment horizontal="center" vertical="center" wrapText="1"/>
    </xf>
    <xf numFmtId="4" fontId="1" fillId="5" borderId="1" xfId="0" applyNumberFormat="1" applyFont="1" applyFill="1" applyBorder="1"/>
    <xf numFmtId="0" fontId="1" fillId="5" borderId="1" xfId="0" applyFont="1" applyFill="1" applyBorder="1"/>
    <xf numFmtId="0" fontId="1" fillId="5" borderId="1" xfId="0" applyFont="1" applyFill="1" applyBorder="1" applyAlignment="1">
      <alignment vertical="center"/>
    </xf>
  </cellXfs>
  <cellStyles count="2">
    <cellStyle name="Normal" xfId="0" builtinId="0"/>
    <cellStyle name="Porcentaje" xfId="1" builtinId="5"/>
  </cellStyles>
  <dxfs count="0"/>
  <tableStyles count="0" defaultTableStyle="TableStyleMedium2" defaultPivotStyle="PivotStyleLight16"/>
  <colors>
    <mruColors>
      <color rgb="FF1F5045"/>
      <color rgb="FF31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DF6B-C9D9-4127-B14A-A227D5B55C9D}">
  <sheetPr filterMode="1"/>
  <dimension ref="A1:N70"/>
  <sheetViews>
    <sheetView tabSelected="1" zoomScale="80" zoomScaleNormal="80" workbookViewId="0">
      <pane xSplit="5" ySplit="1" topLeftCell="F2" activePane="bottomRight" state="frozen"/>
      <selection pane="topRight" activeCell="F1" sqref="F1"/>
      <selection pane="bottomLeft" activeCell="A2" sqref="A2"/>
      <selection pane="bottomRight" activeCell="B13" sqref="B13"/>
    </sheetView>
  </sheetViews>
  <sheetFormatPr baseColWidth="10" defaultRowHeight="15" x14ac:dyDescent="0.25"/>
  <cols>
    <col min="1" max="1" width="20" customWidth="1"/>
    <col min="2" max="2" width="29.7109375" customWidth="1"/>
    <col min="3" max="3" width="11.5703125" customWidth="1"/>
    <col min="4" max="5" width="18.140625" customWidth="1"/>
    <col min="6" max="6" width="11.5703125" bestFit="1" customWidth="1"/>
    <col min="7" max="7" width="18.5703125" bestFit="1" customWidth="1"/>
    <col min="8" max="8" width="18.42578125" bestFit="1" customWidth="1"/>
    <col min="9" max="9" width="11.5703125" bestFit="1" customWidth="1"/>
    <col min="10" max="10" width="18.42578125" style="34" bestFit="1" customWidth="1"/>
    <col min="11" max="11" width="20" style="34" bestFit="1" customWidth="1"/>
    <col min="12" max="12" width="16" customWidth="1"/>
    <col min="13" max="13" width="16.42578125" customWidth="1"/>
    <col min="14" max="14" width="45" customWidth="1"/>
  </cols>
  <sheetData>
    <row r="1" spans="1:14" ht="75" x14ac:dyDescent="0.25">
      <c r="A1" s="1" t="s">
        <v>0</v>
      </c>
      <c r="B1" s="1" t="s">
        <v>1</v>
      </c>
      <c r="C1" s="1" t="s">
        <v>2</v>
      </c>
      <c r="D1" s="2" t="s">
        <v>3</v>
      </c>
      <c r="E1" s="2" t="s">
        <v>4</v>
      </c>
      <c r="F1" s="1" t="s">
        <v>5</v>
      </c>
      <c r="G1" s="2" t="s">
        <v>6</v>
      </c>
      <c r="H1" s="2" t="s">
        <v>7</v>
      </c>
      <c r="I1" s="1" t="s">
        <v>8</v>
      </c>
      <c r="J1" s="38" t="s">
        <v>9</v>
      </c>
      <c r="K1" s="38" t="s">
        <v>10</v>
      </c>
      <c r="L1" s="1" t="s">
        <v>11</v>
      </c>
      <c r="M1" s="1" t="s">
        <v>12</v>
      </c>
      <c r="N1" s="1" t="s">
        <v>13</v>
      </c>
    </row>
    <row r="2" spans="1:14" s="25" customFormat="1" ht="90" x14ac:dyDescent="0.35">
      <c r="A2" s="22" t="s">
        <v>14</v>
      </c>
      <c r="B2" s="23" t="s">
        <v>15</v>
      </c>
      <c r="C2" s="22">
        <v>21.51</v>
      </c>
      <c r="D2" s="22">
        <v>80</v>
      </c>
      <c r="E2" s="22">
        <v>372</v>
      </c>
      <c r="F2" s="22">
        <v>21.51</v>
      </c>
      <c r="G2" s="22">
        <v>80</v>
      </c>
      <c r="H2" s="22">
        <v>372</v>
      </c>
      <c r="I2" s="22">
        <v>30</v>
      </c>
      <c r="J2" s="22">
        <v>174</v>
      </c>
      <c r="K2" s="22">
        <v>580</v>
      </c>
      <c r="L2" s="24">
        <f>(I2/C2)*100</f>
        <v>139.47001394700138</v>
      </c>
      <c r="M2" s="24">
        <f>(I2/F2)*100</f>
        <v>139.47001394700138</v>
      </c>
      <c r="N2" s="22" t="s">
        <v>129</v>
      </c>
    </row>
    <row r="3" spans="1:14" s="25" customFormat="1" ht="72" x14ac:dyDescent="0.35">
      <c r="A3" s="22" t="s">
        <v>14</v>
      </c>
      <c r="B3" s="23" t="s">
        <v>16</v>
      </c>
      <c r="C3" s="22">
        <v>2.11</v>
      </c>
      <c r="D3" s="22">
        <v>43.6</v>
      </c>
      <c r="E3" s="22">
        <v>42.7</v>
      </c>
      <c r="F3" s="22">
        <v>2.06</v>
      </c>
      <c r="G3" s="22">
        <v>44.5</v>
      </c>
      <c r="H3" s="22">
        <v>43.6</v>
      </c>
      <c r="I3" s="22">
        <v>2.06</v>
      </c>
      <c r="J3" s="22">
        <v>44.5</v>
      </c>
      <c r="K3" s="22">
        <v>43.6</v>
      </c>
      <c r="L3" s="26">
        <f>+(J3/D3)*100</f>
        <v>102.06422018348624</v>
      </c>
      <c r="M3" s="26">
        <f>+(J3/H3)*100</f>
        <v>102.06422018348624</v>
      </c>
      <c r="N3" s="27" t="s">
        <v>50</v>
      </c>
    </row>
    <row r="4" spans="1:14" s="25" customFormat="1" ht="54" x14ac:dyDescent="0.35">
      <c r="A4" s="22" t="s">
        <v>14</v>
      </c>
      <c r="B4" s="23" t="s">
        <v>17</v>
      </c>
      <c r="C4" s="22">
        <v>0.39</v>
      </c>
      <c r="D4" s="22">
        <v>889</v>
      </c>
      <c r="E4" s="22">
        <v>2281</v>
      </c>
      <c r="F4" s="22">
        <v>43.99</v>
      </c>
      <c r="G4" s="22">
        <v>1172</v>
      </c>
      <c r="H4" s="22">
        <v>2664</v>
      </c>
      <c r="I4" s="28">
        <v>58.5693710993759</v>
      </c>
      <c r="J4" s="22">
        <v>1220</v>
      </c>
      <c r="K4" s="22">
        <v>2083</v>
      </c>
      <c r="L4" s="24">
        <f>(I4/C4)*100</f>
        <v>15017.787461378435</v>
      </c>
      <c r="M4" s="24">
        <f>(I4/F4)*100</f>
        <v>133.14246669555786</v>
      </c>
      <c r="N4" s="22" t="s">
        <v>118</v>
      </c>
    </row>
    <row r="5" spans="1:14" s="25" customFormat="1" ht="90" x14ac:dyDescent="0.35">
      <c r="A5" s="22" t="s">
        <v>14</v>
      </c>
      <c r="B5" s="23" t="s">
        <v>18</v>
      </c>
      <c r="C5" s="22">
        <v>1.74</v>
      </c>
      <c r="D5" s="22">
        <v>4193</v>
      </c>
      <c r="E5" s="22">
        <v>2406</v>
      </c>
      <c r="F5" s="22">
        <v>1.95</v>
      </c>
      <c r="G5" s="22">
        <v>5017</v>
      </c>
      <c r="H5" s="22">
        <v>2568</v>
      </c>
      <c r="I5" s="28">
        <v>1.8909702209414025</v>
      </c>
      <c r="J5" s="22">
        <v>3937</v>
      </c>
      <c r="K5" s="22">
        <v>2082</v>
      </c>
      <c r="L5" s="24">
        <f>(I5/C5)*100</f>
        <v>108.67644947939095</v>
      </c>
      <c r="M5" s="24">
        <f>(I5/F5)*100</f>
        <v>96.972831843148853</v>
      </c>
      <c r="N5" s="22" t="s">
        <v>119</v>
      </c>
    </row>
    <row r="6" spans="1:14" s="25" customFormat="1" ht="72" x14ac:dyDescent="0.35">
      <c r="A6" s="22" t="s">
        <v>14</v>
      </c>
      <c r="B6" s="23" t="s">
        <v>19</v>
      </c>
      <c r="C6" s="22">
        <v>1.1100000000000001</v>
      </c>
      <c r="D6" s="22">
        <v>17312</v>
      </c>
      <c r="E6" s="22">
        <v>15583</v>
      </c>
      <c r="F6" s="22">
        <f>((G6/H6)-1)*100</f>
        <v>-11.898129725427776</v>
      </c>
      <c r="G6" s="22">
        <v>22140</v>
      </c>
      <c r="H6" s="22">
        <v>25130</v>
      </c>
      <c r="I6" s="22">
        <v>-13.483862156871673</v>
      </c>
      <c r="J6" s="22">
        <v>19005</v>
      </c>
      <c r="K6" s="22">
        <v>21967</v>
      </c>
      <c r="L6" s="24">
        <f>((J6/K6)/(D6/E6))*100</f>
        <v>77.875518484835297</v>
      </c>
      <c r="M6" s="24">
        <f>((J6/K6)/(G6/H6))*100</f>
        <v>98.200114905050356</v>
      </c>
      <c r="N6" s="29" t="s">
        <v>120</v>
      </c>
    </row>
    <row r="7" spans="1:14" s="25" customFormat="1" ht="36" x14ac:dyDescent="0.35">
      <c r="A7" s="22" t="s">
        <v>14</v>
      </c>
      <c r="B7" s="23" t="s">
        <v>20</v>
      </c>
      <c r="C7" s="22">
        <v>0.6</v>
      </c>
      <c r="D7" s="22">
        <v>470</v>
      </c>
      <c r="E7" s="22">
        <v>788</v>
      </c>
      <c r="F7" s="22">
        <v>0.72</v>
      </c>
      <c r="G7" s="22">
        <v>471</v>
      </c>
      <c r="H7" s="22">
        <v>656</v>
      </c>
      <c r="I7" s="28">
        <f>J7/K7</f>
        <v>6.8538398018166802E-2</v>
      </c>
      <c r="J7" s="22">
        <v>166</v>
      </c>
      <c r="K7" s="22">
        <v>2422</v>
      </c>
      <c r="L7" s="24">
        <f>(I7/C7)*100</f>
        <v>11.423066336361135</v>
      </c>
      <c r="M7" s="24">
        <f>(I7/F7)*100</f>
        <v>9.5192219469676118</v>
      </c>
      <c r="N7" s="22" t="s">
        <v>121</v>
      </c>
    </row>
    <row r="8" spans="1:14" s="25" customFormat="1" ht="72" x14ac:dyDescent="0.35">
      <c r="A8" s="22" t="s">
        <v>14</v>
      </c>
      <c r="B8" s="23" t="s">
        <v>21</v>
      </c>
      <c r="C8" s="22">
        <v>1.02</v>
      </c>
      <c r="D8" s="22">
        <v>1851</v>
      </c>
      <c r="E8" s="22">
        <v>1811</v>
      </c>
      <c r="F8" s="22">
        <f>((G8/H8)-1)*100</f>
        <v>-9.5895977245022301</v>
      </c>
      <c r="G8" s="22">
        <v>2225</v>
      </c>
      <c r="H8" s="22">
        <v>2461</v>
      </c>
      <c r="I8" s="22">
        <v>-13.16984559491371</v>
      </c>
      <c r="J8" s="22">
        <v>1912</v>
      </c>
      <c r="K8" s="22">
        <v>2202</v>
      </c>
      <c r="L8" s="24">
        <f>((J8/K8)/(D8/E8))*100</f>
        <v>84.953759928477197</v>
      </c>
      <c r="M8" s="24">
        <f>((J8/K8)/(G8/H8))*100</f>
        <v>96.040004490299935</v>
      </c>
      <c r="N8" s="29" t="s">
        <v>122</v>
      </c>
    </row>
    <row r="9" spans="1:14" s="25" customFormat="1" ht="72" x14ac:dyDescent="0.35">
      <c r="A9" s="22" t="s">
        <v>14</v>
      </c>
      <c r="B9" s="23" t="s">
        <v>22</v>
      </c>
      <c r="C9" s="22">
        <v>81.7</v>
      </c>
      <c r="D9" s="22">
        <v>3459</v>
      </c>
      <c r="E9" s="22">
        <v>4234</v>
      </c>
      <c r="F9" s="22">
        <v>75.22</v>
      </c>
      <c r="G9" s="22">
        <v>3941</v>
      </c>
      <c r="H9" s="22">
        <v>5239</v>
      </c>
      <c r="I9" s="28">
        <v>75.501633224451709</v>
      </c>
      <c r="J9" s="22">
        <v>3236</v>
      </c>
      <c r="K9" s="22">
        <v>4286</v>
      </c>
      <c r="L9" s="24">
        <f>(I9/C9)*100</f>
        <v>92.413259760650803</v>
      </c>
      <c r="M9" s="24">
        <f>(I9/F9)*100</f>
        <v>100.37441268871538</v>
      </c>
      <c r="N9" s="22" t="s">
        <v>123</v>
      </c>
    </row>
    <row r="10" spans="1:14" s="25" customFormat="1" ht="198" x14ac:dyDescent="0.35">
      <c r="A10" s="22" t="s">
        <v>14</v>
      </c>
      <c r="B10" s="23" t="s">
        <v>23</v>
      </c>
      <c r="C10" s="22">
        <v>44.66</v>
      </c>
      <c r="D10" s="22">
        <v>962</v>
      </c>
      <c r="E10" s="22">
        <v>2154</v>
      </c>
      <c r="F10" s="22">
        <v>32.69</v>
      </c>
      <c r="G10" s="22">
        <v>802</v>
      </c>
      <c r="H10" s="22">
        <v>2453</v>
      </c>
      <c r="I10" s="22">
        <v>41.233580810965165</v>
      </c>
      <c r="J10" s="22">
        <v>722</v>
      </c>
      <c r="K10" s="22">
        <v>1751</v>
      </c>
      <c r="L10" s="24">
        <f>(I10/C10)*100</f>
        <v>92.327767153974847</v>
      </c>
      <c r="M10" s="24">
        <f>(I10/F10)*100</f>
        <v>126.13515084418833</v>
      </c>
      <c r="N10" s="23" t="s">
        <v>128</v>
      </c>
    </row>
    <row r="11" spans="1:14" s="25" customFormat="1" ht="36" x14ac:dyDescent="0.35">
      <c r="A11" s="22" t="s">
        <v>14</v>
      </c>
      <c r="B11" s="23" t="s">
        <v>24</v>
      </c>
      <c r="C11" s="22">
        <v>0.64</v>
      </c>
      <c r="D11" s="22">
        <v>2596</v>
      </c>
      <c r="E11" s="22">
        <v>4063</v>
      </c>
      <c r="F11" s="22">
        <v>67.81</v>
      </c>
      <c r="G11" s="22">
        <v>1892</v>
      </c>
      <c r="H11" s="22">
        <v>2790</v>
      </c>
      <c r="I11" s="22">
        <v>56.990941315478537</v>
      </c>
      <c r="J11" s="22">
        <v>1447</v>
      </c>
      <c r="K11" s="22">
        <v>2539</v>
      </c>
      <c r="L11" s="24">
        <f>(I11/C11)*100</f>
        <v>8904.834580543522</v>
      </c>
      <c r="M11" s="24">
        <f>(I11/F11)*100</f>
        <v>84.0450395450207</v>
      </c>
      <c r="N11" s="22" t="s">
        <v>124</v>
      </c>
    </row>
    <row r="12" spans="1:14" s="25" customFormat="1" ht="54" x14ac:dyDescent="0.35">
      <c r="A12" s="22" t="s">
        <v>14</v>
      </c>
      <c r="B12" s="23" t="s">
        <v>25</v>
      </c>
      <c r="C12" s="30">
        <f>((D12/E12)-1)*100</f>
        <v>-9.092465753424662</v>
      </c>
      <c r="D12" s="22">
        <v>5309</v>
      </c>
      <c r="E12" s="22">
        <v>5840</v>
      </c>
      <c r="F12" s="30">
        <f>((G12/H12)-1)*100</f>
        <v>8.8183421516754947</v>
      </c>
      <c r="G12" s="22">
        <v>6170</v>
      </c>
      <c r="H12" s="22">
        <v>5670</v>
      </c>
      <c r="I12" s="22">
        <v>-40.431778929188255</v>
      </c>
      <c r="J12" s="22">
        <v>3449</v>
      </c>
      <c r="K12" s="22">
        <v>5790</v>
      </c>
      <c r="L12" s="24">
        <f>((J12/K12)/(D12/E12))*100</f>
        <v>65.526165201269663</v>
      </c>
      <c r="M12" s="24">
        <f>((J12/K12)/(G12/H12))*100</f>
        <v>54.740974630713545</v>
      </c>
      <c r="N12" s="29" t="s">
        <v>125</v>
      </c>
    </row>
    <row r="13" spans="1:14" s="25" customFormat="1" ht="36" x14ac:dyDescent="0.35">
      <c r="A13" s="22" t="s">
        <v>14</v>
      </c>
      <c r="B13" s="23" t="s">
        <v>26</v>
      </c>
      <c r="C13" s="28">
        <f>D13/E13</f>
        <v>0.2651221367916452</v>
      </c>
      <c r="D13" s="22">
        <v>1060563349.8</v>
      </c>
      <c r="E13" s="22">
        <v>4000282144.0500002</v>
      </c>
      <c r="F13" s="28">
        <f>G13/H13</f>
        <v>0.31028680358275956</v>
      </c>
      <c r="G13" s="28">
        <v>1304602316.45</v>
      </c>
      <c r="H13" s="28">
        <v>4204504675.6300001</v>
      </c>
      <c r="I13" s="22">
        <v>0.44746138500784399</v>
      </c>
      <c r="J13" s="22">
        <v>1441045017.4300001</v>
      </c>
      <c r="K13" s="22">
        <v>3220490227.1170001</v>
      </c>
      <c r="L13" s="24">
        <f t="shared" ref="L13:L14" si="0">((J13/K13)/(D13/E13))*100</f>
        <v>168.77556526315126</v>
      </c>
      <c r="M13" s="24">
        <f t="shared" ref="M13:M14" si="1">((J13/K13)/(G13/H13))*100</f>
        <v>144.20896404268046</v>
      </c>
      <c r="N13" s="22" t="s">
        <v>126</v>
      </c>
    </row>
    <row r="14" spans="1:14" s="25" customFormat="1" ht="306" x14ac:dyDescent="0.35">
      <c r="A14" s="22" t="s">
        <v>14</v>
      </c>
      <c r="B14" s="23" t="s">
        <v>27</v>
      </c>
      <c r="C14" s="22">
        <v>3.75</v>
      </c>
      <c r="D14" s="22">
        <v>18590</v>
      </c>
      <c r="E14" s="22">
        <v>4955</v>
      </c>
      <c r="F14" s="22">
        <v>4.49</v>
      </c>
      <c r="G14" s="22">
        <v>22140</v>
      </c>
      <c r="H14" s="22">
        <v>4932</v>
      </c>
      <c r="I14" s="22">
        <v>5.0343492985002403</v>
      </c>
      <c r="J14" s="22">
        <v>20812</v>
      </c>
      <c r="K14" s="22">
        <v>4134</v>
      </c>
      <c r="L14" s="24">
        <f t="shared" si="0"/>
        <v>134.18612573463528</v>
      </c>
      <c r="M14" s="24">
        <f t="shared" si="1"/>
        <v>112.14729331618425</v>
      </c>
      <c r="N14" s="23" t="s">
        <v>127</v>
      </c>
    </row>
    <row r="15" spans="1:14" s="25" customFormat="1" ht="18" hidden="1" x14ac:dyDescent="0.35">
      <c r="A15" s="22" t="s">
        <v>28</v>
      </c>
      <c r="B15" s="22" t="s">
        <v>29</v>
      </c>
      <c r="C15" s="28">
        <f>D15/E15</f>
        <v>0.51096774193548389</v>
      </c>
      <c r="D15" s="22">
        <v>7.92</v>
      </c>
      <c r="E15" s="22">
        <v>15.5</v>
      </c>
      <c r="F15" s="28">
        <f>G15/H15</f>
        <v>0.51290322580645165</v>
      </c>
      <c r="G15" s="22">
        <v>7.95</v>
      </c>
      <c r="H15" s="22">
        <v>15.5</v>
      </c>
      <c r="I15" s="28">
        <f>J15/K15</f>
        <v>0.51419354838709674</v>
      </c>
      <c r="J15" s="22">
        <v>7.97</v>
      </c>
      <c r="K15" s="22">
        <v>15.5</v>
      </c>
      <c r="L15" s="24">
        <f>((C15-I15)*100)/C15+100</f>
        <v>99.368686868686879</v>
      </c>
      <c r="M15" s="24">
        <f>((F15-I15)*100)/F15+100</f>
        <v>99.748427672955984</v>
      </c>
      <c r="N15" s="22" t="s">
        <v>59</v>
      </c>
    </row>
    <row r="16" spans="1:14" s="31" customFormat="1" ht="18" hidden="1" x14ac:dyDescent="0.25">
      <c r="A16" s="27" t="s">
        <v>28</v>
      </c>
      <c r="B16" s="27" t="s">
        <v>30</v>
      </c>
      <c r="C16" s="27">
        <v>0</v>
      </c>
      <c r="D16" s="27">
        <v>0</v>
      </c>
      <c r="E16" s="27">
        <v>0</v>
      </c>
      <c r="F16" s="27">
        <v>7.28</v>
      </c>
      <c r="G16" s="27">
        <v>15</v>
      </c>
      <c r="H16" s="27">
        <v>206</v>
      </c>
      <c r="I16" s="27">
        <v>7.18</v>
      </c>
      <c r="J16" s="41">
        <v>14</v>
      </c>
      <c r="K16" s="27">
        <v>195</v>
      </c>
      <c r="L16" s="26">
        <f>(C16/F16)*100</f>
        <v>0</v>
      </c>
      <c r="M16" s="26">
        <f>(I16/F16)*100</f>
        <v>98.626373626373621</v>
      </c>
      <c r="N16" s="27" t="s">
        <v>31</v>
      </c>
    </row>
    <row r="17" spans="1:14" s="25" customFormat="1" ht="18" hidden="1" x14ac:dyDescent="0.35">
      <c r="A17" s="22" t="s">
        <v>28</v>
      </c>
      <c r="B17" s="22" t="s">
        <v>32</v>
      </c>
      <c r="C17" s="27">
        <v>0</v>
      </c>
      <c r="D17" s="27">
        <v>0</v>
      </c>
      <c r="E17" s="27">
        <v>0</v>
      </c>
      <c r="F17" s="22">
        <v>46.67</v>
      </c>
      <c r="G17" s="22">
        <v>182</v>
      </c>
      <c r="H17" s="22">
        <v>390</v>
      </c>
      <c r="I17" s="22">
        <v>46.67</v>
      </c>
      <c r="J17" s="22">
        <v>182</v>
      </c>
      <c r="K17" s="22">
        <v>390</v>
      </c>
      <c r="L17" s="26">
        <f t="shared" ref="L17:L24" si="2">(C17/F17)*100</f>
        <v>0</v>
      </c>
      <c r="M17" s="26">
        <f t="shared" ref="M17:M24" si="3">(I17/F17)*100</f>
        <v>100</v>
      </c>
      <c r="N17" s="27" t="s">
        <v>33</v>
      </c>
    </row>
    <row r="18" spans="1:14" s="25" customFormat="1" ht="18" hidden="1" x14ac:dyDescent="0.35">
      <c r="A18" s="22" t="s">
        <v>28</v>
      </c>
      <c r="B18" s="22" t="s">
        <v>34</v>
      </c>
      <c r="C18" s="27">
        <v>0</v>
      </c>
      <c r="D18" s="27">
        <v>0</v>
      </c>
      <c r="E18" s="27">
        <v>0</v>
      </c>
      <c r="F18" s="22">
        <v>1.79</v>
      </c>
      <c r="G18" s="22">
        <v>7</v>
      </c>
      <c r="H18" s="22">
        <v>390</v>
      </c>
      <c r="I18" s="22">
        <v>1.79</v>
      </c>
      <c r="J18" s="22">
        <v>7</v>
      </c>
      <c r="K18" s="22">
        <v>390</v>
      </c>
      <c r="L18" s="26">
        <f>(C18/F18)*100</f>
        <v>0</v>
      </c>
      <c r="M18" s="26">
        <f t="shared" si="3"/>
        <v>100</v>
      </c>
      <c r="N18" s="27" t="s">
        <v>33</v>
      </c>
    </row>
    <row r="19" spans="1:14" s="25" customFormat="1" ht="18" hidden="1" x14ac:dyDescent="0.35">
      <c r="A19" s="22" t="s">
        <v>28</v>
      </c>
      <c r="B19" s="22" t="s">
        <v>35</v>
      </c>
      <c r="C19" s="27">
        <v>0</v>
      </c>
      <c r="D19" s="27">
        <v>0</v>
      </c>
      <c r="E19" s="27">
        <v>0</v>
      </c>
      <c r="F19" s="28">
        <f>(G19/H19)*100</f>
        <v>0.25641025641025639</v>
      </c>
      <c r="G19" s="22">
        <v>1</v>
      </c>
      <c r="H19" s="22">
        <v>390</v>
      </c>
      <c r="I19" s="28">
        <f>(J19/K19)*100</f>
        <v>0.25641025641025639</v>
      </c>
      <c r="J19" s="40">
        <v>1</v>
      </c>
      <c r="K19" s="22">
        <v>390</v>
      </c>
      <c r="L19" s="26">
        <f t="shared" si="2"/>
        <v>0</v>
      </c>
      <c r="M19" s="26">
        <f t="shared" si="3"/>
        <v>100</v>
      </c>
      <c r="N19" s="27" t="s">
        <v>36</v>
      </c>
    </row>
    <row r="20" spans="1:14" s="25" customFormat="1" ht="18" hidden="1" x14ac:dyDescent="0.35">
      <c r="A20" s="22" t="s">
        <v>28</v>
      </c>
      <c r="B20" s="22" t="s">
        <v>37</v>
      </c>
      <c r="C20" s="27">
        <v>0</v>
      </c>
      <c r="D20" s="27">
        <v>0</v>
      </c>
      <c r="E20" s="27">
        <v>0</v>
      </c>
      <c r="F20" s="28">
        <f>G20/H20*100</f>
        <v>51.282051282051277</v>
      </c>
      <c r="G20" s="22">
        <v>200</v>
      </c>
      <c r="H20" s="22">
        <v>390</v>
      </c>
      <c r="I20" s="28">
        <f>J20/K20*100</f>
        <v>51.282051282051277</v>
      </c>
      <c r="J20" s="22">
        <v>200</v>
      </c>
      <c r="K20" s="22">
        <v>390</v>
      </c>
      <c r="L20" s="26">
        <f t="shared" si="2"/>
        <v>0</v>
      </c>
      <c r="M20" s="26">
        <f t="shared" si="3"/>
        <v>100</v>
      </c>
      <c r="N20" s="27" t="s">
        <v>36</v>
      </c>
    </row>
    <row r="21" spans="1:14" s="25" customFormat="1" ht="18" hidden="1" x14ac:dyDescent="0.35">
      <c r="A21" s="22" t="s">
        <v>28</v>
      </c>
      <c r="B21" s="22" t="s">
        <v>38</v>
      </c>
      <c r="C21" s="27">
        <v>0</v>
      </c>
      <c r="D21" s="27">
        <v>0</v>
      </c>
      <c r="E21" s="27">
        <v>0</v>
      </c>
      <c r="F21" s="22">
        <f>G21/H21*100</f>
        <v>1025</v>
      </c>
      <c r="G21" s="22">
        <v>41</v>
      </c>
      <c r="H21" s="22">
        <v>4</v>
      </c>
      <c r="I21" s="22">
        <f>J21/K21*100</f>
        <v>1025</v>
      </c>
      <c r="J21" s="22">
        <v>41</v>
      </c>
      <c r="K21" s="22">
        <v>4</v>
      </c>
      <c r="L21" s="26">
        <f t="shared" si="2"/>
        <v>0</v>
      </c>
      <c r="M21" s="26">
        <f t="shared" si="3"/>
        <v>100</v>
      </c>
      <c r="N21" s="27" t="s">
        <v>39</v>
      </c>
    </row>
    <row r="22" spans="1:14" s="25" customFormat="1" ht="18" hidden="1" x14ac:dyDescent="0.35">
      <c r="A22" s="22" t="s">
        <v>28</v>
      </c>
      <c r="B22" s="22" t="s">
        <v>40</v>
      </c>
      <c r="C22" s="27">
        <v>0</v>
      </c>
      <c r="D22" s="27">
        <v>0</v>
      </c>
      <c r="E22" s="27">
        <v>0</v>
      </c>
      <c r="F22" s="22">
        <f t="shared" ref="F22:F24" si="4">G22/H22*100</f>
        <v>100</v>
      </c>
      <c r="G22" s="22">
        <v>4</v>
      </c>
      <c r="H22" s="22">
        <v>4</v>
      </c>
      <c r="I22" s="22">
        <f t="shared" ref="I22" si="5">J22/K22*100</f>
        <v>100</v>
      </c>
      <c r="J22" s="22">
        <v>4</v>
      </c>
      <c r="K22" s="22">
        <v>4</v>
      </c>
      <c r="L22" s="26">
        <f t="shared" si="2"/>
        <v>0</v>
      </c>
      <c r="M22" s="26">
        <f t="shared" si="3"/>
        <v>100</v>
      </c>
      <c r="N22" s="27" t="s">
        <v>41</v>
      </c>
    </row>
    <row r="23" spans="1:14" s="25" customFormat="1" ht="18" hidden="1" x14ac:dyDescent="0.35">
      <c r="A23" s="22" t="s">
        <v>28</v>
      </c>
      <c r="B23" s="22" t="s">
        <v>42</v>
      </c>
      <c r="C23" s="27">
        <v>0</v>
      </c>
      <c r="D23" s="27">
        <v>0</v>
      </c>
      <c r="E23" s="27">
        <v>0</v>
      </c>
      <c r="F23" s="22">
        <f t="shared" ref="F23" si="6">G23/H23*100</f>
        <v>100</v>
      </c>
      <c r="G23" s="22">
        <v>4</v>
      </c>
      <c r="H23" s="22">
        <v>4</v>
      </c>
      <c r="I23" s="22">
        <f t="shared" ref="I23:I24" si="7">J23/K23*100</f>
        <v>100</v>
      </c>
      <c r="J23" s="22">
        <v>4</v>
      </c>
      <c r="K23" s="22">
        <v>4</v>
      </c>
      <c r="L23" s="26">
        <f t="shared" si="2"/>
        <v>0</v>
      </c>
      <c r="M23" s="26">
        <f t="shared" si="3"/>
        <v>100</v>
      </c>
      <c r="N23" s="27" t="s">
        <v>43</v>
      </c>
    </row>
    <row r="24" spans="1:14" s="25" customFormat="1" ht="18" hidden="1" x14ac:dyDescent="0.35">
      <c r="A24" s="22" t="s">
        <v>28</v>
      </c>
      <c r="B24" s="22" t="s">
        <v>44</v>
      </c>
      <c r="C24" s="27">
        <v>0</v>
      </c>
      <c r="D24" s="27">
        <v>0</v>
      </c>
      <c r="E24" s="27">
        <v>0</v>
      </c>
      <c r="F24" s="22">
        <f t="shared" si="4"/>
        <v>100</v>
      </c>
      <c r="G24" s="22">
        <v>5</v>
      </c>
      <c r="H24" s="22">
        <v>5</v>
      </c>
      <c r="I24" s="22">
        <f t="shared" si="7"/>
        <v>100</v>
      </c>
      <c r="J24" s="40">
        <v>5</v>
      </c>
      <c r="K24" s="22">
        <v>5</v>
      </c>
      <c r="L24" s="26">
        <f t="shared" si="2"/>
        <v>0</v>
      </c>
      <c r="M24" s="26">
        <f t="shared" si="3"/>
        <v>100</v>
      </c>
      <c r="N24" s="27" t="s">
        <v>45</v>
      </c>
    </row>
    <row r="25" spans="1:14" s="25" customFormat="1" ht="18" hidden="1" x14ac:dyDescent="0.35">
      <c r="A25" s="22" t="s">
        <v>47</v>
      </c>
      <c r="B25" s="22" t="s">
        <v>46</v>
      </c>
      <c r="C25" s="22">
        <v>0.17</v>
      </c>
      <c r="D25" s="22"/>
      <c r="E25" s="22"/>
      <c r="F25" s="22">
        <v>0.16</v>
      </c>
      <c r="G25" s="22"/>
      <c r="H25" s="22"/>
      <c r="I25" s="22">
        <v>0.16</v>
      </c>
      <c r="J25" s="22"/>
      <c r="K25" s="22"/>
      <c r="L25" s="26">
        <f>(I25/C25)*100</f>
        <v>94.117647058823522</v>
      </c>
      <c r="M25" s="26">
        <f>(I25/F25)*100</f>
        <v>100</v>
      </c>
      <c r="N25" s="27" t="s">
        <v>48</v>
      </c>
    </row>
    <row r="26" spans="1:14" s="25" customFormat="1" ht="18" hidden="1" x14ac:dyDescent="0.35">
      <c r="A26" s="22" t="s">
        <v>47</v>
      </c>
      <c r="B26" s="22" t="s">
        <v>49</v>
      </c>
      <c r="C26" s="28">
        <f>((D26/E26)-1)*100</f>
        <v>2.1077283372365363</v>
      </c>
      <c r="D26" s="22">
        <v>43.6</v>
      </c>
      <c r="E26" s="22">
        <v>42.7</v>
      </c>
      <c r="F26" s="28">
        <f>((G26/H26)-1)*100</f>
        <v>2.0642201834862428</v>
      </c>
      <c r="G26" s="22">
        <v>44.5</v>
      </c>
      <c r="H26" s="22">
        <v>43.6</v>
      </c>
      <c r="I26" s="28">
        <f>((J26/K26)-1)*100</f>
        <v>2.0642201834862428</v>
      </c>
      <c r="J26" s="22">
        <v>44.5</v>
      </c>
      <c r="K26" s="22">
        <v>43.6</v>
      </c>
      <c r="L26" s="26">
        <f>+(J26/D26)*100</f>
        <v>102.06422018348624</v>
      </c>
      <c r="M26" s="26">
        <f>+(J26/H26)*100</f>
        <v>102.06422018348624</v>
      </c>
      <c r="N26" s="27" t="s">
        <v>50</v>
      </c>
    </row>
    <row r="27" spans="1:14" s="25" customFormat="1" ht="18" hidden="1" x14ac:dyDescent="0.35">
      <c r="A27" s="22" t="s">
        <v>47</v>
      </c>
      <c r="B27" s="22" t="s">
        <v>51</v>
      </c>
      <c r="C27" s="22">
        <v>100</v>
      </c>
      <c r="D27" s="22">
        <v>3</v>
      </c>
      <c r="E27" s="22">
        <v>3</v>
      </c>
      <c r="F27" s="22">
        <v>0</v>
      </c>
      <c r="G27" s="22">
        <v>0</v>
      </c>
      <c r="H27" s="22">
        <v>3</v>
      </c>
      <c r="I27" s="22">
        <v>0</v>
      </c>
      <c r="J27" s="22">
        <v>0</v>
      </c>
      <c r="K27" s="22">
        <v>3</v>
      </c>
      <c r="L27" s="24">
        <f>I27/C27*100</f>
        <v>0</v>
      </c>
      <c r="M27" s="24">
        <v>100</v>
      </c>
      <c r="N27" s="27" t="s">
        <v>52</v>
      </c>
    </row>
    <row r="28" spans="1:14" s="25" customFormat="1" ht="18" hidden="1" x14ac:dyDescent="0.35">
      <c r="A28" s="22" t="s">
        <v>47</v>
      </c>
      <c r="B28" s="22" t="s">
        <v>53</v>
      </c>
      <c r="C28" s="22">
        <v>73.08</v>
      </c>
      <c r="D28" s="22">
        <v>19</v>
      </c>
      <c r="E28" s="22">
        <v>26</v>
      </c>
      <c r="F28" s="22">
        <v>80.77</v>
      </c>
      <c r="G28" s="22">
        <v>21</v>
      </c>
      <c r="H28" s="22">
        <v>26</v>
      </c>
      <c r="I28" s="22">
        <v>80.77</v>
      </c>
      <c r="J28" s="22">
        <v>21</v>
      </c>
      <c r="K28" s="22">
        <v>26</v>
      </c>
      <c r="L28" s="24">
        <f>I28/C28*100</f>
        <v>110.52271483305967</v>
      </c>
      <c r="M28" s="24">
        <v>100</v>
      </c>
      <c r="N28" s="27" t="s">
        <v>54</v>
      </c>
    </row>
    <row r="29" spans="1:14" s="25" customFormat="1" ht="18" hidden="1" x14ac:dyDescent="0.35">
      <c r="A29" s="22" t="s">
        <v>47</v>
      </c>
      <c r="B29" s="22" t="s">
        <v>55</v>
      </c>
      <c r="C29" s="22">
        <v>3.23</v>
      </c>
      <c r="D29" s="22">
        <v>2</v>
      </c>
      <c r="E29" s="22">
        <v>62</v>
      </c>
      <c r="F29" s="22">
        <v>3.9</v>
      </c>
      <c r="G29" s="22">
        <v>3</v>
      </c>
      <c r="H29" s="22">
        <v>77</v>
      </c>
      <c r="I29" s="28">
        <f>J29/K29*100</f>
        <v>3.8961038961038961</v>
      </c>
      <c r="J29" s="22">
        <v>3</v>
      </c>
      <c r="K29" s="22">
        <v>77</v>
      </c>
      <c r="L29" s="24">
        <f>I29/C29*100</f>
        <v>120.62241164408347</v>
      </c>
      <c r="M29" s="24">
        <v>100</v>
      </c>
      <c r="N29" s="27" t="s">
        <v>54</v>
      </c>
    </row>
    <row r="30" spans="1:14" s="25" customFormat="1" ht="18" hidden="1" x14ac:dyDescent="0.35">
      <c r="A30" s="22" t="s">
        <v>47</v>
      </c>
      <c r="B30" s="22" t="s">
        <v>56</v>
      </c>
      <c r="C30" s="22">
        <v>100</v>
      </c>
      <c r="D30" s="22">
        <v>62</v>
      </c>
      <c r="E30" s="22">
        <v>62</v>
      </c>
      <c r="F30" s="22">
        <v>100</v>
      </c>
      <c r="G30" s="22">
        <v>77</v>
      </c>
      <c r="H30" s="22">
        <v>77</v>
      </c>
      <c r="I30" s="22">
        <v>100</v>
      </c>
      <c r="J30" s="40">
        <v>77</v>
      </c>
      <c r="K30" s="22">
        <v>77</v>
      </c>
      <c r="L30" s="24">
        <f>I30/C30*100</f>
        <v>100</v>
      </c>
      <c r="M30" s="24">
        <v>100</v>
      </c>
      <c r="N30" s="27" t="s">
        <v>54</v>
      </c>
    </row>
    <row r="31" spans="1:14" s="25" customFormat="1" ht="18" hidden="1" x14ac:dyDescent="0.35">
      <c r="A31" s="22" t="s">
        <v>57</v>
      </c>
      <c r="B31" s="22" t="s">
        <v>58</v>
      </c>
      <c r="C31" s="28">
        <f>D31/E31</f>
        <v>0.51096774193548389</v>
      </c>
      <c r="D31" s="22">
        <v>7.92</v>
      </c>
      <c r="E31" s="22">
        <v>15.5</v>
      </c>
      <c r="F31" s="28">
        <f>G31/H31</f>
        <v>0.51290322580645165</v>
      </c>
      <c r="G31" s="22">
        <v>7.95</v>
      </c>
      <c r="H31" s="22">
        <v>15.5</v>
      </c>
      <c r="I31" s="28">
        <f>J31/K31</f>
        <v>0.51419354838709674</v>
      </c>
      <c r="J31" s="22">
        <v>7.97</v>
      </c>
      <c r="K31" s="22">
        <v>15.5</v>
      </c>
      <c r="L31" s="24">
        <f>((C31-I31)*100)/C31+100</f>
        <v>99.368686868686879</v>
      </c>
      <c r="M31" s="24">
        <f>((F31-I31)*100)/F31+100</f>
        <v>99.748427672955984</v>
      </c>
      <c r="N31" s="22" t="s">
        <v>59</v>
      </c>
    </row>
    <row r="32" spans="1:14" s="25" customFormat="1" ht="18" hidden="1" x14ac:dyDescent="0.35">
      <c r="A32" s="22" t="s">
        <v>57</v>
      </c>
      <c r="B32" s="22" t="s">
        <v>60</v>
      </c>
      <c r="C32" s="22">
        <v>70.599999999999994</v>
      </c>
      <c r="D32" s="22">
        <v>706</v>
      </c>
      <c r="E32" s="22">
        <v>10</v>
      </c>
      <c r="F32" s="22">
        <f>G32-H32</f>
        <v>-4.9999999999999933E-2</v>
      </c>
      <c r="G32" s="22">
        <v>0.66</v>
      </c>
      <c r="H32" s="22">
        <v>0.71</v>
      </c>
      <c r="I32" s="22">
        <f>J32-K32</f>
        <v>-4.9999999999999933E-2</v>
      </c>
      <c r="J32" s="22">
        <v>0.66</v>
      </c>
      <c r="K32" s="22">
        <v>0.71</v>
      </c>
      <c r="L32" s="24">
        <f>(I32/C32)*100</f>
        <v>-7.0821529745042411E-2</v>
      </c>
      <c r="M32" s="24">
        <f>(I32/F32)*100</f>
        <v>100</v>
      </c>
      <c r="N32" s="27" t="s">
        <v>61</v>
      </c>
    </row>
    <row r="33" spans="1:14" s="25" customFormat="1" ht="18" hidden="1" x14ac:dyDescent="0.35">
      <c r="A33" s="22" t="s">
        <v>57</v>
      </c>
      <c r="B33" s="22" t="s">
        <v>62</v>
      </c>
      <c r="C33" s="22">
        <v>100</v>
      </c>
      <c r="D33" s="22">
        <v>4</v>
      </c>
      <c r="E33" s="22">
        <v>4</v>
      </c>
      <c r="F33" s="22">
        <v>100</v>
      </c>
      <c r="G33" s="22">
        <v>9</v>
      </c>
      <c r="H33" s="22">
        <v>9</v>
      </c>
      <c r="I33" s="22">
        <v>100</v>
      </c>
      <c r="J33" s="22">
        <v>9</v>
      </c>
      <c r="K33" s="22">
        <v>9</v>
      </c>
      <c r="L33" s="24">
        <f>(I33/C33)*100</f>
        <v>100</v>
      </c>
      <c r="M33" s="24">
        <f>(I33/F33)*100</f>
        <v>100</v>
      </c>
      <c r="N33" s="27" t="s">
        <v>63</v>
      </c>
    </row>
    <row r="34" spans="1:14" s="25" customFormat="1" ht="18" hidden="1" x14ac:dyDescent="0.35">
      <c r="A34" s="22" t="s">
        <v>57</v>
      </c>
      <c r="B34" s="22" t="s">
        <v>64</v>
      </c>
      <c r="C34" s="22">
        <v>1.9</v>
      </c>
      <c r="D34" s="22">
        <v>270</v>
      </c>
      <c r="E34" s="22">
        <v>142</v>
      </c>
      <c r="F34" s="22">
        <v>10.61</v>
      </c>
      <c r="G34" s="22">
        <v>5105.3100000000004</v>
      </c>
      <c r="H34" s="22">
        <v>481</v>
      </c>
      <c r="I34" s="22">
        <v>10.43</v>
      </c>
      <c r="J34" s="22">
        <v>5037</v>
      </c>
      <c r="K34" s="22">
        <v>483</v>
      </c>
      <c r="L34" s="24">
        <f>(I34/C34)*100</f>
        <v>548.94736842105272</v>
      </c>
      <c r="M34" s="24">
        <f>(I34/F34)*100</f>
        <v>98.303487276154584</v>
      </c>
      <c r="N34" s="27" t="s">
        <v>65</v>
      </c>
    </row>
    <row r="35" spans="1:14" s="25" customFormat="1" ht="18" hidden="1" x14ac:dyDescent="0.35">
      <c r="A35" s="22" t="s">
        <v>57</v>
      </c>
      <c r="B35" s="22" t="s">
        <v>66</v>
      </c>
      <c r="C35" s="22">
        <v>100</v>
      </c>
      <c r="D35" s="22">
        <v>7</v>
      </c>
      <c r="E35" s="22">
        <v>7</v>
      </c>
      <c r="F35" s="22">
        <v>100</v>
      </c>
      <c r="G35" s="22">
        <v>4</v>
      </c>
      <c r="H35" s="22">
        <v>4</v>
      </c>
      <c r="I35" s="22">
        <v>100</v>
      </c>
      <c r="J35" s="22">
        <v>4</v>
      </c>
      <c r="K35" s="22">
        <v>4</v>
      </c>
      <c r="L35" s="24">
        <f>(I35/C35)*100</f>
        <v>100</v>
      </c>
      <c r="M35" s="24">
        <f>(I35/F35)*100</f>
        <v>100</v>
      </c>
      <c r="N35" s="27" t="s">
        <v>67</v>
      </c>
    </row>
    <row r="36" spans="1:14" s="25" customFormat="1" ht="18" hidden="1" x14ac:dyDescent="0.35">
      <c r="A36" s="22" t="s">
        <v>57</v>
      </c>
      <c r="B36" s="22" t="s">
        <v>68</v>
      </c>
      <c r="C36" s="22">
        <v>100</v>
      </c>
      <c r="D36" s="22">
        <v>2</v>
      </c>
      <c r="E36" s="22">
        <v>2</v>
      </c>
      <c r="F36" s="22">
        <v>100</v>
      </c>
      <c r="G36" s="22">
        <v>2</v>
      </c>
      <c r="H36" s="22">
        <v>2</v>
      </c>
      <c r="I36" s="22">
        <v>100</v>
      </c>
      <c r="J36" s="22">
        <v>2</v>
      </c>
      <c r="K36" s="22">
        <v>2</v>
      </c>
      <c r="L36" s="24">
        <f>(I36/C36)*100</f>
        <v>100</v>
      </c>
      <c r="M36" s="24">
        <f>(I36/F36)*100</f>
        <v>100</v>
      </c>
      <c r="N36" s="27" t="s">
        <v>69</v>
      </c>
    </row>
    <row r="37" spans="1:14" s="25" customFormat="1" ht="18" hidden="1" x14ac:dyDescent="0.35">
      <c r="A37" s="22" t="s">
        <v>57</v>
      </c>
      <c r="B37" s="22" t="s">
        <v>70</v>
      </c>
      <c r="C37" s="22">
        <v>89.74</v>
      </c>
      <c r="D37" s="22">
        <v>35</v>
      </c>
      <c r="E37" s="22">
        <v>39</v>
      </c>
      <c r="F37" s="28">
        <f>((G37/H37)-1)*100</f>
        <v>-11.016949152542377</v>
      </c>
      <c r="G37" s="22">
        <v>105</v>
      </c>
      <c r="H37" s="22">
        <v>118</v>
      </c>
      <c r="I37" s="22">
        <v>5.93</v>
      </c>
      <c r="J37" s="22">
        <v>125</v>
      </c>
      <c r="K37" s="22">
        <v>118</v>
      </c>
      <c r="L37" s="24">
        <f>((((D37/E37)-(J37/K37))*100)/(D37/E37))+100</f>
        <v>81.961259079903144</v>
      </c>
      <c r="M37" s="24">
        <f>((((G37/H37)-(J37/K37))*100)/(G37/H37))+100</f>
        <v>80.952380952380935</v>
      </c>
      <c r="N37" s="27" t="s">
        <v>71</v>
      </c>
    </row>
    <row r="38" spans="1:14" s="25" customFormat="1" ht="18" hidden="1" x14ac:dyDescent="0.35">
      <c r="A38" s="22" t="s">
        <v>57</v>
      </c>
      <c r="B38" s="22" t="s">
        <v>72</v>
      </c>
      <c r="C38" s="22">
        <v>100</v>
      </c>
      <c r="D38" s="22">
        <v>7</v>
      </c>
      <c r="E38" s="22">
        <v>7</v>
      </c>
      <c r="F38" s="22">
        <v>100</v>
      </c>
      <c r="G38" s="22">
        <v>4</v>
      </c>
      <c r="H38" s="22">
        <v>4</v>
      </c>
      <c r="I38" s="22">
        <v>100</v>
      </c>
      <c r="J38" s="22">
        <v>4</v>
      </c>
      <c r="K38" s="22">
        <v>4</v>
      </c>
      <c r="L38" s="24">
        <f t="shared" ref="L38:L49" si="8">(I38/C38)*100</f>
        <v>100</v>
      </c>
      <c r="M38" s="24">
        <f t="shared" ref="M38:M49" si="9">(I38/F38)*100</f>
        <v>100</v>
      </c>
      <c r="N38" s="27" t="s">
        <v>73</v>
      </c>
    </row>
    <row r="39" spans="1:14" s="25" customFormat="1" ht="18" hidden="1" x14ac:dyDescent="0.35">
      <c r="A39" s="22" t="s">
        <v>57</v>
      </c>
      <c r="B39" s="22" t="s">
        <v>74</v>
      </c>
      <c r="C39" s="22">
        <v>100</v>
      </c>
      <c r="D39" s="22">
        <v>4</v>
      </c>
      <c r="E39" s="22">
        <v>4</v>
      </c>
      <c r="F39" s="22">
        <v>100</v>
      </c>
      <c r="G39" s="22">
        <v>36</v>
      </c>
      <c r="H39" s="22">
        <v>36</v>
      </c>
      <c r="I39" s="22">
        <v>100</v>
      </c>
      <c r="J39" s="22">
        <v>36</v>
      </c>
      <c r="K39" s="22">
        <v>36</v>
      </c>
      <c r="L39" s="24">
        <f t="shared" si="8"/>
        <v>100</v>
      </c>
      <c r="M39" s="24">
        <f t="shared" si="9"/>
        <v>100</v>
      </c>
      <c r="N39" s="27" t="s">
        <v>75</v>
      </c>
    </row>
    <row r="40" spans="1:14" s="25" customFormat="1" ht="18" hidden="1" x14ac:dyDescent="0.35">
      <c r="A40" s="22" t="s">
        <v>57</v>
      </c>
      <c r="B40" s="22" t="s">
        <v>76</v>
      </c>
      <c r="C40" s="22">
        <v>100</v>
      </c>
      <c r="D40" s="22">
        <v>1</v>
      </c>
      <c r="E40" s="22">
        <v>1</v>
      </c>
      <c r="F40" s="22">
        <v>100</v>
      </c>
      <c r="G40" s="22">
        <v>1</v>
      </c>
      <c r="H40" s="22">
        <v>1</v>
      </c>
      <c r="I40" s="22">
        <v>100</v>
      </c>
      <c r="J40" s="22">
        <v>1</v>
      </c>
      <c r="K40" s="22">
        <v>1</v>
      </c>
      <c r="L40" s="24">
        <f t="shared" si="8"/>
        <v>100</v>
      </c>
      <c r="M40" s="24">
        <f t="shared" si="9"/>
        <v>100</v>
      </c>
      <c r="N40" s="27" t="s">
        <v>77</v>
      </c>
    </row>
    <row r="41" spans="1:14" s="25" customFormat="1" ht="18" hidden="1" x14ac:dyDescent="0.35">
      <c r="A41" s="22" t="s">
        <v>78</v>
      </c>
      <c r="B41" s="22" t="s">
        <v>79</v>
      </c>
      <c r="C41" s="22">
        <v>0.17</v>
      </c>
      <c r="D41" s="22"/>
      <c r="E41" s="22"/>
      <c r="F41" s="22">
        <v>0.16</v>
      </c>
      <c r="G41" s="22"/>
      <c r="H41" s="22"/>
      <c r="I41" s="22">
        <v>0.16</v>
      </c>
      <c r="J41" s="24"/>
      <c r="K41" s="24"/>
      <c r="L41" s="26">
        <f>(I41/C41)*100</f>
        <v>94.117647058823522</v>
      </c>
      <c r="M41" s="24">
        <f>(I41/F41)*100</f>
        <v>100</v>
      </c>
      <c r="N41" s="27" t="s">
        <v>48</v>
      </c>
    </row>
    <row r="42" spans="1:14" s="25" customFormat="1" ht="18" hidden="1" x14ac:dyDescent="0.35">
      <c r="A42" s="22" t="s">
        <v>78</v>
      </c>
      <c r="B42" s="22" t="s">
        <v>80</v>
      </c>
      <c r="C42" s="22">
        <v>80.5</v>
      </c>
      <c r="D42" s="22">
        <v>2761</v>
      </c>
      <c r="E42" s="22">
        <v>3430</v>
      </c>
      <c r="F42" s="22">
        <v>80.5</v>
      </c>
      <c r="G42" s="22">
        <v>2761</v>
      </c>
      <c r="H42" s="22">
        <v>3430</v>
      </c>
      <c r="I42" s="28">
        <f>J42/K42*100</f>
        <v>75.417922718553029</v>
      </c>
      <c r="J42" s="39">
        <v>2752</v>
      </c>
      <c r="K42" s="39">
        <v>3649</v>
      </c>
      <c r="L42" s="24">
        <f t="shared" si="8"/>
        <v>93.686860519941646</v>
      </c>
      <c r="M42" s="24">
        <f t="shared" si="9"/>
        <v>93.686860519941646</v>
      </c>
      <c r="N42" s="27" t="s">
        <v>81</v>
      </c>
    </row>
    <row r="43" spans="1:14" s="25" customFormat="1" ht="18" hidden="1" x14ac:dyDescent="0.35">
      <c r="A43" s="22" t="s">
        <v>78</v>
      </c>
      <c r="B43" s="22" t="s">
        <v>82</v>
      </c>
      <c r="C43" s="28">
        <f>(D43/E43)*100</f>
        <v>98.792461347477712</v>
      </c>
      <c r="D43" s="22">
        <v>26262</v>
      </c>
      <c r="E43" s="22">
        <v>26583</v>
      </c>
      <c r="F43" s="28">
        <f>(G43/H43)*100</f>
        <v>98.881062767475044</v>
      </c>
      <c r="G43" s="22">
        <v>22181</v>
      </c>
      <c r="H43" s="22">
        <v>22432</v>
      </c>
      <c r="I43" s="28">
        <f>(J43/K43)*100</f>
        <v>99.484302904188908</v>
      </c>
      <c r="J43" s="39">
        <v>21992</v>
      </c>
      <c r="K43" s="39">
        <v>22106</v>
      </c>
      <c r="L43" s="24">
        <f t="shared" si="8"/>
        <v>100.70029792483641</v>
      </c>
      <c r="M43" s="24">
        <f t="shared" si="9"/>
        <v>100.61006639677046</v>
      </c>
      <c r="N43" s="27" t="s">
        <v>83</v>
      </c>
    </row>
    <row r="44" spans="1:14" s="25" customFormat="1" ht="18" hidden="1" x14ac:dyDescent="0.35">
      <c r="A44" s="22" t="s">
        <v>78</v>
      </c>
      <c r="B44" s="22" t="s">
        <v>84</v>
      </c>
      <c r="C44" s="28">
        <f t="shared" ref="C44:C49" si="10">(D44/E44)*100</f>
        <v>10.464611376465479</v>
      </c>
      <c r="D44" s="22">
        <v>241</v>
      </c>
      <c r="E44" s="22">
        <v>2303</v>
      </c>
      <c r="F44" s="28">
        <f t="shared" ref="F44:F49" si="11">(G44/H44)*100</f>
        <v>11.436829066886871</v>
      </c>
      <c r="G44" s="22">
        <v>277</v>
      </c>
      <c r="H44" s="22">
        <v>2422</v>
      </c>
      <c r="I44" s="28">
        <f t="shared" ref="I44:I49" si="12">(J44/K44)*100</f>
        <v>11.436829066886871</v>
      </c>
      <c r="J44" s="39">
        <v>277</v>
      </c>
      <c r="K44" s="39">
        <v>2422</v>
      </c>
      <c r="L44" s="24">
        <f t="shared" si="8"/>
        <v>109.29052838606002</v>
      </c>
      <c r="M44" s="24">
        <f t="shared" si="9"/>
        <v>100</v>
      </c>
      <c r="N44" s="27" t="s">
        <v>85</v>
      </c>
    </row>
    <row r="45" spans="1:14" s="25" customFormat="1" ht="18" hidden="1" x14ac:dyDescent="0.35">
      <c r="A45" s="22" t="s">
        <v>78</v>
      </c>
      <c r="B45" s="22" t="s">
        <v>86</v>
      </c>
      <c r="C45" s="28">
        <f t="shared" si="10"/>
        <v>48.358845480161449</v>
      </c>
      <c r="D45" s="22">
        <v>12700</v>
      </c>
      <c r="E45" s="22">
        <v>26262</v>
      </c>
      <c r="F45" s="28">
        <f t="shared" si="11"/>
        <v>48.684043766634275</v>
      </c>
      <c r="G45" s="22">
        <v>11524</v>
      </c>
      <c r="H45" s="22">
        <v>23671</v>
      </c>
      <c r="I45" s="28">
        <f t="shared" si="12"/>
        <v>49.704437977446339</v>
      </c>
      <c r="J45" s="39">
        <v>10931</v>
      </c>
      <c r="K45" s="39">
        <v>21992</v>
      </c>
      <c r="L45" s="24">
        <f t="shared" si="8"/>
        <v>102.78251576092092</v>
      </c>
      <c r="M45" s="24">
        <f t="shared" si="9"/>
        <v>102.09595204478761</v>
      </c>
      <c r="N45" s="27" t="s">
        <v>87</v>
      </c>
    </row>
    <row r="46" spans="1:14" s="25" customFormat="1" ht="18" hidden="1" x14ac:dyDescent="0.35">
      <c r="A46" s="22" t="s">
        <v>78</v>
      </c>
      <c r="B46" s="22" t="s">
        <v>88</v>
      </c>
      <c r="C46" s="28">
        <f t="shared" si="10"/>
        <v>50.641509433962263</v>
      </c>
      <c r="D46" s="22">
        <v>1342</v>
      </c>
      <c r="E46" s="22">
        <v>2650</v>
      </c>
      <c r="F46" s="28">
        <f t="shared" si="11"/>
        <v>69.302325581395351</v>
      </c>
      <c r="G46" s="22">
        <v>1490</v>
      </c>
      <c r="H46" s="22">
        <v>2150</v>
      </c>
      <c r="I46" s="28">
        <f t="shared" si="12"/>
        <v>70.900391474554155</v>
      </c>
      <c r="J46" s="39">
        <v>1630</v>
      </c>
      <c r="K46" s="39">
        <v>2299</v>
      </c>
      <c r="L46" s="24">
        <f t="shared" si="8"/>
        <v>140.00449881338938</v>
      </c>
      <c r="M46" s="24">
        <f t="shared" si="9"/>
        <v>102.30593400690699</v>
      </c>
      <c r="N46" s="27" t="s">
        <v>83</v>
      </c>
    </row>
    <row r="47" spans="1:14" s="25" customFormat="1" ht="18" hidden="1" x14ac:dyDescent="0.35">
      <c r="A47" s="22" t="s">
        <v>78</v>
      </c>
      <c r="B47" s="22" t="s">
        <v>89</v>
      </c>
      <c r="C47" s="22">
        <f t="shared" si="10"/>
        <v>100</v>
      </c>
      <c r="D47" s="22">
        <v>30</v>
      </c>
      <c r="E47" s="22">
        <v>30</v>
      </c>
      <c r="F47" s="22">
        <f t="shared" si="11"/>
        <v>100</v>
      </c>
      <c r="G47" s="22">
        <v>34</v>
      </c>
      <c r="H47" s="22">
        <v>34</v>
      </c>
      <c r="I47" s="22">
        <f t="shared" si="12"/>
        <v>114.70588235294117</v>
      </c>
      <c r="J47" s="39">
        <v>39</v>
      </c>
      <c r="K47" s="39">
        <v>34</v>
      </c>
      <c r="L47" s="24">
        <f t="shared" si="8"/>
        <v>114.70588235294117</v>
      </c>
      <c r="M47" s="24">
        <f t="shared" si="9"/>
        <v>114.70588235294117</v>
      </c>
      <c r="N47" s="27" t="s">
        <v>90</v>
      </c>
    </row>
    <row r="48" spans="1:14" s="25" customFormat="1" ht="18" hidden="1" x14ac:dyDescent="0.35">
      <c r="A48" s="22" t="s">
        <v>78</v>
      </c>
      <c r="B48" s="22" t="s">
        <v>91</v>
      </c>
      <c r="C48" s="22">
        <f t="shared" si="10"/>
        <v>100</v>
      </c>
      <c r="D48" s="28">
        <v>11943035649.280001</v>
      </c>
      <c r="E48" s="28">
        <v>11943035649.280001</v>
      </c>
      <c r="F48" s="28">
        <f t="shared" si="11"/>
        <v>94.296096026543879</v>
      </c>
      <c r="G48" s="28">
        <v>10455440733.719999</v>
      </c>
      <c r="H48" s="28">
        <v>11087882928.66</v>
      </c>
      <c r="I48" s="28">
        <f t="shared" si="12"/>
        <v>94.122906449130227</v>
      </c>
      <c r="J48" s="39">
        <v>9926113644.3099995</v>
      </c>
      <c r="K48" s="39">
        <v>10545906431.049999</v>
      </c>
      <c r="L48" s="24">
        <f t="shared" si="8"/>
        <v>94.122906449130227</v>
      </c>
      <c r="M48" s="24">
        <f t="shared" si="9"/>
        <v>99.81633430787538</v>
      </c>
      <c r="N48" s="27" t="s">
        <v>92</v>
      </c>
    </row>
    <row r="49" spans="1:14" s="25" customFormat="1" ht="18" hidden="1" x14ac:dyDescent="0.35">
      <c r="A49" s="22" t="s">
        <v>78</v>
      </c>
      <c r="B49" s="22" t="s">
        <v>93</v>
      </c>
      <c r="C49" s="22">
        <f t="shared" si="10"/>
        <v>100</v>
      </c>
      <c r="D49" s="32">
        <v>5637876419.7600002</v>
      </c>
      <c r="E49" s="32">
        <v>5637876419.7600002</v>
      </c>
      <c r="F49" s="22">
        <f t="shared" si="11"/>
        <v>100</v>
      </c>
      <c r="G49" s="28">
        <v>5048786988</v>
      </c>
      <c r="H49" s="28">
        <v>5048786988</v>
      </c>
      <c r="I49" s="28">
        <f t="shared" si="12"/>
        <v>95.892918584150024</v>
      </c>
      <c r="J49" s="39">
        <v>4841429195.8900003</v>
      </c>
      <c r="K49" s="39">
        <v>5048786988</v>
      </c>
      <c r="L49" s="24">
        <f t="shared" si="8"/>
        <v>95.892918584150024</v>
      </c>
      <c r="M49" s="24">
        <f t="shared" si="9"/>
        <v>95.892918584150024</v>
      </c>
      <c r="N49" s="27" t="s">
        <v>94</v>
      </c>
    </row>
    <row r="50" spans="1:14" s="25" customFormat="1" ht="18" hidden="1" x14ac:dyDescent="0.35">
      <c r="A50" s="22" t="s">
        <v>95</v>
      </c>
      <c r="B50" s="22" t="s">
        <v>79</v>
      </c>
      <c r="C50" s="22">
        <v>0.17</v>
      </c>
      <c r="D50" s="22"/>
      <c r="E50" s="22"/>
      <c r="F50" s="22">
        <v>0.16</v>
      </c>
      <c r="G50" s="22"/>
      <c r="H50" s="22"/>
      <c r="I50" s="22">
        <v>0.16</v>
      </c>
      <c r="J50" s="24"/>
      <c r="K50" s="24"/>
      <c r="L50" s="26">
        <f>(I50/C50)*100</f>
        <v>94.117647058823522</v>
      </c>
      <c r="M50" s="24">
        <f>(I50/F50)*100</f>
        <v>100</v>
      </c>
      <c r="N50" s="27" t="s">
        <v>48</v>
      </c>
    </row>
    <row r="51" spans="1:14" s="25" customFormat="1" ht="38.25" hidden="1" customHeight="1" x14ac:dyDescent="0.35">
      <c r="A51" s="22" t="s">
        <v>95</v>
      </c>
      <c r="B51" s="22" t="s">
        <v>96</v>
      </c>
      <c r="C51" s="28">
        <f>D51/E51</f>
        <v>5.3298233884896096</v>
      </c>
      <c r="D51" s="22">
        <v>382660</v>
      </c>
      <c r="E51" s="22">
        <v>71796</v>
      </c>
      <c r="F51" s="28">
        <f>G51/H51</f>
        <v>10.419370930812622</v>
      </c>
      <c r="G51" s="22">
        <v>814576</v>
      </c>
      <c r="H51" s="22">
        <v>78179</v>
      </c>
      <c r="I51" s="28">
        <f>J51/K51</f>
        <v>6.5528467438678</v>
      </c>
      <c r="J51" s="39">
        <v>569829</v>
      </c>
      <c r="K51" s="24">
        <v>86959</v>
      </c>
      <c r="L51" s="24">
        <f>(I51/C51)*100</f>
        <v>122.9467895318906</v>
      </c>
      <c r="M51" s="24">
        <f>(I51/F51)*100</f>
        <v>62.891001648568178</v>
      </c>
      <c r="N51" s="23" t="s">
        <v>97</v>
      </c>
    </row>
    <row r="52" spans="1:14" s="25" customFormat="1" ht="18" hidden="1" x14ac:dyDescent="0.35">
      <c r="A52" s="22" t="s">
        <v>95</v>
      </c>
      <c r="B52" s="22" t="s">
        <v>109</v>
      </c>
      <c r="C52" s="25">
        <v>0</v>
      </c>
      <c r="D52" s="33">
        <v>0</v>
      </c>
      <c r="E52" s="33">
        <v>0</v>
      </c>
      <c r="F52" s="28">
        <f>(G52/H52)*100</f>
        <v>98.770022523702266</v>
      </c>
      <c r="G52" s="22">
        <v>37712.370000000003</v>
      </c>
      <c r="H52" s="22">
        <v>38182</v>
      </c>
      <c r="I52" s="28">
        <f>(J52/K52)*100</f>
        <v>88.589282657079266</v>
      </c>
      <c r="J52" s="39">
        <v>31047</v>
      </c>
      <c r="K52" s="24">
        <v>35046</v>
      </c>
      <c r="L52" s="24">
        <v>0</v>
      </c>
      <c r="M52" s="24">
        <f>(I52/F52)*100</f>
        <v>89.692479958501693</v>
      </c>
      <c r="N52" s="27" t="s">
        <v>99</v>
      </c>
    </row>
    <row r="53" spans="1:14" s="25" customFormat="1" ht="18" hidden="1" x14ac:dyDescent="0.35">
      <c r="A53" s="22" t="s">
        <v>95</v>
      </c>
      <c r="B53" s="22" t="s">
        <v>110</v>
      </c>
      <c r="C53" s="28">
        <f>((D53/E53)-1)*100</f>
        <v>-5.6389267849022318</v>
      </c>
      <c r="D53" s="22">
        <v>14525</v>
      </c>
      <c r="E53" s="22">
        <v>15393</v>
      </c>
      <c r="F53" s="28">
        <f>((G53/H53)-1)*100</f>
        <v>4.7186598760508014</v>
      </c>
      <c r="G53" s="22">
        <v>17066</v>
      </c>
      <c r="H53" s="22">
        <v>16297</v>
      </c>
      <c r="I53" s="28">
        <f>((J53/K53)-1)*100</f>
        <v>7.0749217647419815</v>
      </c>
      <c r="J53" s="39">
        <v>17450</v>
      </c>
      <c r="K53" s="24">
        <v>16297</v>
      </c>
      <c r="L53" s="24">
        <f>+((((D53/E53)-(J53/K53))*100)/(D53/E53))+100</f>
        <v>86.526384115340903</v>
      </c>
      <c r="M53" s="24">
        <f>+((((G53/H53)-(J53/K53))*100)/(G53/H53))+100</f>
        <v>97.749912105941632</v>
      </c>
      <c r="N53" s="27" t="s">
        <v>111</v>
      </c>
    </row>
    <row r="54" spans="1:14" s="25" customFormat="1" ht="18" hidden="1" x14ac:dyDescent="0.35">
      <c r="A54" s="22" t="s">
        <v>95</v>
      </c>
      <c r="B54" s="22" t="s">
        <v>112</v>
      </c>
      <c r="C54" s="28">
        <f>(D54/E54)*1000000</f>
        <v>114.75165872633907</v>
      </c>
      <c r="D54" s="22">
        <v>14525</v>
      </c>
      <c r="E54" s="22">
        <v>126577691</v>
      </c>
      <c r="F54" s="28">
        <f>(G54/H54)*1000000</f>
        <v>132.32284457301765</v>
      </c>
      <c r="G54" s="22">
        <v>17066</v>
      </c>
      <c r="H54" s="22">
        <v>128972439</v>
      </c>
      <c r="I54" s="28">
        <f>(J54/K54)*1000000</f>
        <v>135.30022487982876</v>
      </c>
      <c r="J54" s="39">
        <v>17450</v>
      </c>
      <c r="K54" s="24">
        <v>128972439</v>
      </c>
      <c r="L54" s="24">
        <f>(I54/C54)*100</f>
        <v>117.9069883447124</v>
      </c>
      <c r="M54" s="24">
        <f>(I54/F54)*100</f>
        <v>102.25008789405834</v>
      </c>
      <c r="N54" s="27" t="s">
        <v>111</v>
      </c>
    </row>
    <row r="55" spans="1:14" s="25" customFormat="1" ht="18" hidden="1" x14ac:dyDescent="0.35">
      <c r="A55" s="22" t="s">
        <v>95</v>
      </c>
      <c r="B55" s="22" t="s">
        <v>98</v>
      </c>
      <c r="C55" s="28">
        <f>(D55/E55)*100</f>
        <v>27.854060415849354</v>
      </c>
      <c r="D55" s="22">
        <v>119280</v>
      </c>
      <c r="E55" s="22">
        <v>428232</v>
      </c>
      <c r="F55" s="28">
        <f>(G55/H55)*100</f>
        <v>26.059520764048777</v>
      </c>
      <c r="G55" s="22">
        <v>110016</v>
      </c>
      <c r="H55" s="22">
        <v>422172</v>
      </c>
      <c r="I55" s="28">
        <f>(J55/K55)*100</f>
        <v>18.76415299925149</v>
      </c>
      <c r="J55" s="39">
        <v>79217</v>
      </c>
      <c r="K55" s="24">
        <v>422172</v>
      </c>
      <c r="L55" s="24">
        <f>(I55/C55)*100</f>
        <v>67.365952105763455</v>
      </c>
      <c r="M55" s="24">
        <f>(I55/F55)*100</f>
        <v>72.004981093659097</v>
      </c>
      <c r="N55" s="27" t="s">
        <v>99</v>
      </c>
    </row>
    <row r="56" spans="1:14" s="25" customFormat="1" ht="18" hidden="1" x14ac:dyDescent="0.35">
      <c r="A56" s="22" t="s">
        <v>95</v>
      </c>
      <c r="B56" s="22" t="s">
        <v>100</v>
      </c>
      <c r="C56" s="28">
        <f>(D56/E56)*100</f>
        <v>51.053634478506979</v>
      </c>
      <c r="D56" s="22">
        <v>218628</v>
      </c>
      <c r="E56" s="22">
        <v>428232</v>
      </c>
      <c r="F56" s="28">
        <f t="shared" ref="F56:F59" si="13">(G56/H56)*100</f>
        <v>52.167363065290928</v>
      </c>
      <c r="G56" s="22">
        <v>220236</v>
      </c>
      <c r="H56" s="22">
        <v>422172</v>
      </c>
      <c r="I56" s="28">
        <f t="shared" ref="I56:I59" si="14">(J56/K56)*100</f>
        <v>46.699212643188091</v>
      </c>
      <c r="J56" s="39">
        <v>197151</v>
      </c>
      <c r="K56" s="24">
        <v>422172</v>
      </c>
      <c r="L56" s="24">
        <f t="shared" ref="L56:L59" si="15">(I56/C56)*100</f>
        <v>91.47088766588783</v>
      </c>
      <c r="M56" s="24">
        <f t="shared" ref="M56:M59" si="16">(I56/F56)*100</f>
        <v>89.518062442107563</v>
      </c>
      <c r="N56" s="27" t="s">
        <v>99</v>
      </c>
    </row>
    <row r="57" spans="1:14" s="25" customFormat="1" ht="18" hidden="1" x14ac:dyDescent="0.35">
      <c r="A57" s="22" t="s">
        <v>95</v>
      </c>
      <c r="B57" s="22" t="s">
        <v>101</v>
      </c>
      <c r="C57" s="28">
        <f t="shared" ref="C57:C59" si="17">(D57/E57)*100</f>
        <v>13.826150311046348</v>
      </c>
      <c r="D57" s="22">
        <v>59208</v>
      </c>
      <c r="E57" s="22">
        <v>428232</v>
      </c>
      <c r="F57" s="28">
        <f t="shared" si="13"/>
        <v>14.121258633921718</v>
      </c>
      <c r="G57" s="22">
        <v>59616</v>
      </c>
      <c r="H57" s="22">
        <v>422172</v>
      </c>
      <c r="I57" s="28">
        <f t="shared" si="14"/>
        <v>13.219256606312118</v>
      </c>
      <c r="J57" s="39">
        <v>55808</v>
      </c>
      <c r="K57" s="24">
        <v>422172</v>
      </c>
      <c r="L57" s="24">
        <f t="shared" si="15"/>
        <v>95.610537343505115</v>
      </c>
      <c r="M57" s="24">
        <f t="shared" si="16"/>
        <v>93.612453032742891</v>
      </c>
      <c r="N57" s="27" t="s">
        <v>99</v>
      </c>
    </row>
    <row r="58" spans="1:14" s="25" customFormat="1" ht="18" hidden="1" x14ac:dyDescent="0.35">
      <c r="A58" s="22" t="s">
        <v>95</v>
      </c>
      <c r="B58" s="22" t="s">
        <v>102</v>
      </c>
      <c r="C58" s="28">
        <f t="shared" si="17"/>
        <v>7.6612677240374376</v>
      </c>
      <c r="D58" s="22">
        <v>32808</v>
      </c>
      <c r="E58" s="22">
        <v>428232</v>
      </c>
      <c r="F58" s="28">
        <f t="shared" si="13"/>
        <v>7.6518575367385804</v>
      </c>
      <c r="G58" s="22">
        <v>32304</v>
      </c>
      <c r="H58" s="22">
        <v>422172</v>
      </c>
      <c r="I58" s="28">
        <f t="shared" si="14"/>
        <v>7.1740901812531384</v>
      </c>
      <c r="J58" s="39">
        <v>30287</v>
      </c>
      <c r="K58" s="24">
        <v>422172</v>
      </c>
      <c r="L58" s="24">
        <f t="shared" si="15"/>
        <v>93.641032263423369</v>
      </c>
      <c r="M58" s="24">
        <f t="shared" si="16"/>
        <v>93.756191183754339</v>
      </c>
      <c r="N58" s="27" t="s">
        <v>99</v>
      </c>
    </row>
    <row r="59" spans="1:14" s="25" customFormat="1" ht="18" hidden="1" x14ac:dyDescent="0.35">
      <c r="A59" s="22" t="s">
        <v>95</v>
      </c>
      <c r="B59" s="22" t="s">
        <v>103</v>
      </c>
      <c r="C59" s="28">
        <f t="shared" si="17"/>
        <v>81.333333333333329</v>
      </c>
      <c r="D59" s="22">
        <v>6588</v>
      </c>
      <c r="E59" s="22">
        <v>8100</v>
      </c>
      <c r="F59" s="28">
        <f t="shared" si="13"/>
        <v>81.333333333333329</v>
      </c>
      <c r="G59" s="22">
        <v>6588</v>
      </c>
      <c r="H59" s="22">
        <v>8100</v>
      </c>
      <c r="I59" s="28">
        <f t="shared" si="14"/>
        <v>74.938733393525098</v>
      </c>
      <c r="J59" s="39">
        <v>5810</v>
      </c>
      <c r="K59" s="24">
        <v>7753</v>
      </c>
      <c r="L59" s="24">
        <f t="shared" si="15"/>
        <v>92.137786959252182</v>
      </c>
      <c r="M59" s="24">
        <f t="shared" si="16"/>
        <v>92.137786959252182</v>
      </c>
      <c r="N59" s="27" t="s">
        <v>104</v>
      </c>
    </row>
    <row r="60" spans="1:14" s="25" customFormat="1" ht="18" hidden="1" x14ac:dyDescent="0.35">
      <c r="A60" s="22" t="s">
        <v>95</v>
      </c>
      <c r="B60" s="22" t="s">
        <v>105</v>
      </c>
      <c r="C60" s="33">
        <v>0</v>
      </c>
      <c r="D60" s="33">
        <v>0</v>
      </c>
      <c r="E60" s="33">
        <v>0</v>
      </c>
      <c r="F60" s="28">
        <f>(G60/H60)*100</f>
        <v>38.632986627043095</v>
      </c>
      <c r="G60" s="22">
        <v>1040</v>
      </c>
      <c r="H60" s="22">
        <v>2692</v>
      </c>
      <c r="I60" s="28">
        <f>(J60/K60)*100</f>
        <v>36.483931947069941</v>
      </c>
      <c r="J60" s="39">
        <v>965</v>
      </c>
      <c r="K60" s="24">
        <v>2645</v>
      </c>
      <c r="L60" s="24">
        <v>0</v>
      </c>
      <c r="M60" s="24">
        <f>I60/F60*100</f>
        <v>94.437254616838715</v>
      </c>
      <c r="N60" s="27" t="s">
        <v>106</v>
      </c>
    </row>
    <row r="61" spans="1:14" ht="18" hidden="1" x14ac:dyDescent="0.35">
      <c r="A61" s="17" t="s">
        <v>95</v>
      </c>
      <c r="B61" s="17" t="s">
        <v>107</v>
      </c>
      <c r="C61" s="20">
        <f>((D61/E61)-1)*100</f>
        <v>7.6013870043720733</v>
      </c>
      <c r="D61" s="17">
        <v>35686</v>
      </c>
      <c r="E61" s="17">
        <v>33165</v>
      </c>
      <c r="F61" s="20">
        <f>((G61/H61)-1)*100</f>
        <v>7.6013870043720733</v>
      </c>
      <c r="G61" s="17">
        <v>35686</v>
      </c>
      <c r="H61" s="17">
        <v>33165</v>
      </c>
      <c r="I61" s="20">
        <f>((J61/K61)-1)*100</f>
        <v>5.8471760797342176</v>
      </c>
      <c r="J61" s="39">
        <v>35046</v>
      </c>
      <c r="K61" s="24">
        <v>33110</v>
      </c>
      <c r="L61" s="18">
        <f>((J61/K61)/(D61/E61))*100</f>
        <v>98.369713464226464</v>
      </c>
      <c r="M61" s="18">
        <f>((J61/K61)/(G61/H61))*100</f>
        <v>98.369713464226464</v>
      </c>
      <c r="N61" s="19" t="s">
        <v>108</v>
      </c>
    </row>
    <row r="62" spans="1:14" ht="18" hidden="1" x14ac:dyDescent="0.35">
      <c r="A62" s="17" t="s">
        <v>95</v>
      </c>
      <c r="B62" s="17" t="s">
        <v>113</v>
      </c>
      <c r="C62" s="20">
        <f>(D62/E62)*100</f>
        <v>1.800938787240157</v>
      </c>
      <c r="D62" s="17">
        <v>188</v>
      </c>
      <c r="E62" s="17">
        <v>10439</v>
      </c>
      <c r="F62" s="20">
        <f>(G62/H62)*100</f>
        <v>1.800938787240157</v>
      </c>
      <c r="G62" s="17">
        <v>188</v>
      </c>
      <c r="H62" s="17">
        <v>10439</v>
      </c>
      <c r="I62" s="20">
        <f>(J62/K62)*100</f>
        <v>5.5219072164948448</v>
      </c>
      <c r="J62" s="39">
        <v>857</v>
      </c>
      <c r="K62" s="24">
        <v>15520</v>
      </c>
      <c r="L62" s="18">
        <f>((C62-I62)*100/C62)+100</f>
        <v>-106.61270974994514</v>
      </c>
      <c r="M62" s="18">
        <f>((F62-I62)*100/F62)+100</f>
        <v>-106.61270974994514</v>
      </c>
      <c r="N62" s="19" t="s">
        <v>114</v>
      </c>
    </row>
    <row r="63" spans="1:14" ht="18" hidden="1" x14ac:dyDescent="0.35">
      <c r="A63" s="17" t="s">
        <v>95</v>
      </c>
      <c r="B63" s="17" t="s">
        <v>115</v>
      </c>
      <c r="C63" s="21">
        <f t="shared" ref="C63:C64" si="18">(D63/E63)*100</f>
        <v>100</v>
      </c>
      <c r="D63" s="17">
        <v>10439</v>
      </c>
      <c r="E63" s="17">
        <v>10439</v>
      </c>
      <c r="F63" s="17">
        <v>100</v>
      </c>
      <c r="G63" s="17">
        <v>10439</v>
      </c>
      <c r="H63" s="17">
        <v>10439</v>
      </c>
      <c r="I63" s="20">
        <f>(J63/K63)*100</f>
        <v>100</v>
      </c>
      <c r="J63" s="39">
        <v>15520</v>
      </c>
      <c r="K63" s="24">
        <v>15520</v>
      </c>
      <c r="L63" s="18">
        <f>(I63/C63)*100</f>
        <v>100</v>
      </c>
      <c r="M63" s="18">
        <f>(I63/F63)*100</f>
        <v>100</v>
      </c>
      <c r="N63" s="19" t="s">
        <v>114</v>
      </c>
    </row>
    <row r="64" spans="1:14" ht="18" hidden="1" x14ac:dyDescent="0.35">
      <c r="A64" s="17" t="s">
        <v>95</v>
      </c>
      <c r="B64" s="17" t="s">
        <v>116</v>
      </c>
      <c r="C64" s="20">
        <f t="shared" si="18"/>
        <v>100</v>
      </c>
      <c r="D64" s="20">
        <v>7224767032.2399998</v>
      </c>
      <c r="E64" s="20">
        <v>7224767032.2399998</v>
      </c>
      <c r="F64" s="20">
        <f t="shared" ref="F64" si="19">(G64/H64)*100</f>
        <v>100</v>
      </c>
      <c r="G64" s="20">
        <v>7224767032.2399998</v>
      </c>
      <c r="H64" s="20">
        <v>7224767032.2399998</v>
      </c>
      <c r="I64" s="20">
        <f t="shared" ref="I64" si="20">(J64/K64)*100</f>
        <v>99.529847669988214</v>
      </c>
      <c r="J64" s="39">
        <v>7190799621.6999998</v>
      </c>
      <c r="K64" s="24">
        <v>7224767032.2399998</v>
      </c>
      <c r="L64" s="18">
        <f>(I64/C64)*100</f>
        <v>99.529847669988214</v>
      </c>
      <c r="M64" s="18">
        <f>(I64/F64)*100</f>
        <v>99.529847669988214</v>
      </c>
      <c r="N64" s="19" t="s">
        <v>117</v>
      </c>
    </row>
    <row r="68" spans="12:13" x14ac:dyDescent="0.25">
      <c r="L68">
        <v>113.47</v>
      </c>
      <c r="M68">
        <v>102.25</v>
      </c>
    </row>
    <row r="70" spans="12:13" x14ac:dyDescent="0.25">
      <c r="L70" s="34">
        <f>+L53-L68</f>
        <v>-26.943615884659096</v>
      </c>
      <c r="M70" s="34">
        <f>+M53-M68</f>
        <v>-4.5000878940583675</v>
      </c>
    </row>
  </sheetData>
  <autoFilter ref="A1:N64" xr:uid="{3B12DF6B-C9D9-4127-B14A-A227D5B55C9D}">
    <filterColumn colId="0">
      <filters>
        <filter val="E-003 - Investigación científica, desarrollo e innovación"/>
      </filters>
    </filterColumn>
  </autoFilter>
  <pageMargins left="0.7" right="0.7" top="0.75" bottom="0.75" header="0.3" footer="0.3"/>
  <pageSetup orientation="portrait" r:id="rId1"/>
  <ignoredErrors>
    <ignoredError sqref="L37:M37 L3 L6:M7 L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3671-4988-44FB-B4B9-061072C28117}">
  <dimension ref="C1:G26"/>
  <sheetViews>
    <sheetView topLeftCell="A11" zoomScale="80" zoomScaleNormal="80" workbookViewId="0">
      <selection activeCell="C15" sqref="C15:G25"/>
    </sheetView>
  </sheetViews>
  <sheetFormatPr baseColWidth="10" defaultRowHeight="15" x14ac:dyDescent="0.25"/>
  <cols>
    <col min="3" max="3" width="44.42578125" bestFit="1" customWidth="1"/>
    <col min="4" max="4" width="21.28515625" customWidth="1"/>
    <col min="5" max="5" width="21.42578125" customWidth="1"/>
    <col min="6" max="6" width="19.85546875" customWidth="1"/>
    <col min="7" max="7" width="20.140625" customWidth="1"/>
  </cols>
  <sheetData>
    <row r="1" spans="3:7" ht="16.5" x14ac:dyDescent="0.3">
      <c r="C1" s="3"/>
      <c r="D1" s="3"/>
      <c r="E1" s="3"/>
      <c r="F1" s="3"/>
      <c r="G1" s="3"/>
    </row>
    <row r="2" spans="3:7" x14ac:dyDescent="0.25">
      <c r="C2" s="37" t="s">
        <v>140</v>
      </c>
      <c r="D2" s="37"/>
      <c r="E2" s="37"/>
      <c r="F2" s="37"/>
      <c r="G2" s="37"/>
    </row>
    <row r="3" spans="3:7" x14ac:dyDescent="0.25">
      <c r="C3" s="4"/>
      <c r="D3" s="4"/>
      <c r="E3" s="4"/>
      <c r="F3" s="4"/>
      <c r="G3" s="4"/>
    </row>
    <row r="4" spans="3:7" ht="21" customHeight="1" x14ac:dyDescent="0.25">
      <c r="C4" s="35" t="s">
        <v>130</v>
      </c>
      <c r="D4" s="36" t="s">
        <v>131</v>
      </c>
      <c r="E4" s="36"/>
      <c r="F4" s="36"/>
      <c r="G4" s="36" t="s">
        <v>132</v>
      </c>
    </row>
    <row r="5" spans="3:7" ht="40.5" customHeight="1" x14ac:dyDescent="0.25">
      <c r="C5" s="35"/>
      <c r="D5" s="14" t="s">
        <v>133</v>
      </c>
      <c r="E5" s="14" t="s">
        <v>134</v>
      </c>
      <c r="F5" s="14" t="s">
        <v>135</v>
      </c>
      <c r="G5" s="36"/>
    </row>
    <row r="6" spans="3:7" ht="27" x14ac:dyDescent="0.25">
      <c r="C6" s="8" t="s">
        <v>142</v>
      </c>
      <c r="D6" s="9">
        <v>2</v>
      </c>
      <c r="E6" s="9">
        <v>7</v>
      </c>
      <c r="F6" s="9">
        <v>4</v>
      </c>
      <c r="G6" s="9">
        <f t="shared" ref="G6:G11" si="0">SUM(D6:F6)</f>
        <v>13</v>
      </c>
    </row>
    <row r="7" spans="3:7" ht="40.5" x14ac:dyDescent="0.25">
      <c r="C7" s="10" t="s">
        <v>143</v>
      </c>
      <c r="D7" s="9"/>
      <c r="E7" s="9">
        <v>10</v>
      </c>
      <c r="F7" s="9"/>
      <c r="G7" s="9">
        <f t="shared" si="0"/>
        <v>10</v>
      </c>
    </row>
    <row r="8" spans="3:7" ht="27" x14ac:dyDescent="0.25">
      <c r="C8" s="10" t="s">
        <v>144</v>
      </c>
      <c r="D8" s="9"/>
      <c r="E8" s="9">
        <v>6</v>
      </c>
      <c r="F8" s="9"/>
      <c r="G8" s="9">
        <f t="shared" si="0"/>
        <v>6</v>
      </c>
    </row>
    <row r="9" spans="3:7" ht="27" x14ac:dyDescent="0.25">
      <c r="C9" s="10" t="s">
        <v>145</v>
      </c>
      <c r="D9" s="9"/>
      <c r="E9" s="9">
        <v>10</v>
      </c>
      <c r="F9" s="9"/>
      <c r="G9" s="9">
        <f t="shared" si="0"/>
        <v>10</v>
      </c>
    </row>
    <row r="10" spans="3:7" ht="27" x14ac:dyDescent="0.25">
      <c r="C10" s="10" t="s">
        <v>146</v>
      </c>
      <c r="D10" s="9"/>
      <c r="E10" s="9">
        <v>9</v>
      </c>
      <c r="F10" s="9"/>
      <c r="G10" s="9">
        <f t="shared" si="0"/>
        <v>9</v>
      </c>
    </row>
    <row r="11" spans="3:7" x14ac:dyDescent="0.25">
      <c r="C11" s="10" t="s">
        <v>147</v>
      </c>
      <c r="D11" s="9">
        <v>3</v>
      </c>
      <c r="E11" s="9">
        <v>12</v>
      </c>
      <c r="F11" s="9"/>
      <c r="G11" s="9">
        <f t="shared" si="0"/>
        <v>15</v>
      </c>
    </row>
    <row r="12" spans="3:7" ht="15.75" x14ac:dyDescent="0.3">
      <c r="C12" s="15" t="s">
        <v>132</v>
      </c>
      <c r="D12" s="16">
        <f>SUM(D6:D11)</f>
        <v>5</v>
      </c>
      <c r="E12" s="16">
        <f>SUM(E6:E11)</f>
        <v>54</v>
      </c>
      <c r="F12" s="16">
        <f>SUM(F6:F11)</f>
        <v>4</v>
      </c>
      <c r="G12" s="16">
        <f>SUM(G6:G11)</f>
        <v>63</v>
      </c>
    </row>
    <row r="13" spans="3:7" ht="15.75" x14ac:dyDescent="0.3">
      <c r="C13" s="6"/>
      <c r="D13" s="6"/>
      <c r="E13" s="6"/>
      <c r="F13" s="6"/>
      <c r="G13" s="6"/>
    </row>
    <row r="14" spans="3:7" ht="15.75" x14ac:dyDescent="0.3">
      <c r="C14" s="6"/>
      <c r="D14" s="6"/>
      <c r="E14" s="6"/>
      <c r="F14" s="6"/>
      <c r="G14" s="6"/>
    </row>
    <row r="15" spans="3:7" x14ac:dyDescent="0.25">
      <c r="C15" s="37" t="s">
        <v>141</v>
      </c>
      <c r="D15" s="37"/>
      <c r="E15" s="37"/>
      <c r="F15" s="37"/>
      <c r="G15" s="37"/>
    </row>
    <row r="16" spans="3:7" x14ac:dyDescent="0.25">
      <c r="C16" s="4"/>
      <c r="D16" s="4"/>
      <c r="E16" s="4"/>
      <c r="F16" s="4"/>
      <c r="G16" s="4"/>
    </row>
    <row r="17" spans="3:7" x14ac:dyDescent="0.25">
      <c r="C17" s="35" t="s">
        <v>130</v>
      </c>
      <c r="D17" s="36" t="s">
        <v>136</v>
      </c>
      <c r="E17" s="36"/>
      <c r="F17" s="36"/>
      <c r="G17" s="36" t="s">
        <v>132</v>
      </c>
    </row>
    <row r="18" spans="3:7" ht="27" x14ac:dyDescent="0.25">
      <c r="C18" s="35"/>
      <c r="D18" s="14" t="s">
        <v>137</v>
      </c>
      <c r="E18" s="14" t="s">
        <v>138</v>
      </c>
      <c r="F18" s="14" t="s">
        <v>139</v>
      </c>
      <c r="G18" s="36"/>
    </row>
    <row r="19" spans="3:7" ht="27" x14ac:dyDescent="0.25">
      <c r="C19" s="8" t="s">
        <v>142</v>
      </c>
      <c r="D19" s="11">
        <f>(D6/$G$6)</f>
        <v>0.15384615384615385</v>
      </c>
      <c r="E19" s="11">
        <f>(E6/$G$6)</f>
        <v>0.53846153846153844</v>
      </c>
      <c r="F19" s="11">
        <f t="shared" ref="F19" si="1">(F6/$G$6)</f>
        <v>0.30769230769230771</v>
      </c>
      <c r="G19" s="11">
        <f>SUM(D19:F19)</f>
        <v>1</v>
      </c>
    </row>
    <row r="20" spans="3:7" ht="40.5" x14ac:dyDescent="0.25">
      <c r="C20" s="10" t="s">
        <v>143</v>
      </c>
      <c r="D20" s="11"/>
      <c r="E20" s="11">
        <f>(E7/$G$7)</f>
        <v>1</v>
      </c>
      <c r="F20" s="11"/>
      <c r="G20" s="11">
        <f>SUM(D20:F20)</f>
        <v>1</v>
      </c>
    </row>
    <row r="21" spans="3:7" ht="27" x14ac:dyDescent="0.25">
      <c r="C21" s="10" t="s">
        <v>144</v>
      </c>
      <c r="D21" s="11"/>
      <c r="E21" s="11">
        <f>(E8/$G$8)</f>
        <v>1</v>
      </c>
      <c r="F21" s="11"/>
      <c r="G21" s="11">
        <f t="shared" ref="G21:G24" si="2">SUM(D21:F21)</f>
        <v>1</v>
      </c>
    </row>
    <row r="22" spans="3:7" ht="27" x14ac:dyDescent="0.25">
      <c r="C22" s="10" t="s">
        <v>145</v>
      </c>
      <c r="D22" s="11"/>
      <c r="E22" s="11">
        <f>(E9/$G$9)</f>
        <v>1</v>
      </c>
      <c r="F22" s="11"/>
      <c r="G22" s="11">
        <f t="shared" si="2"/>
        <v>1</v>
      </c>
    </row>
    <row r="23" spans="3:7" ht="27" x14ac:dyDescent="0.25">
      <c r="C23" s="10" t="s">
        <v>146</v>
      </c>
      <c r="D23" s="11"/>
      <c r="E23" s="11">
        <v>1</v>
      </c>
      <c r="F23" s="11"/>
      <c r="G23" s="11">
        <f t="shared" si="2"/>
        <v>1</v>
      </c>
    </row>
    <row r="24" spans="3:7" x14ac:dyDescent="0.25">
      <c r="C24" s="10" t="s">
        <v>147</v>
      </c>
      <c r="D24" s="11">
        <f>D11/G11</f>
        <v>0.2</v>
      </c>
      <c r="E24" s="11">
        <f>E11/G11</f>
        <v>0.8</v>
      </c>
      <c r="F24" s="11"/>
      <c r="G24" s="11">
        <f t="shared" si="2"/>
        <v>1</v>
      </c>
    </row>
    <row r="25" spans="3:7" x14ac:dyDescent="0.25">
      <c r="C25" s="12" t="s">
        <v>132</v>
      </c>
      <c r="D25" s="13">
        <f>+(D12/G12)</f>
        <v>7.9365079365079361E-2</v>
      </c>
      <c r="E25" s="13">
        <f>+(E12/G12)</f>
        <v>0.8571428571428571</v>
      </c>
      <c r="F25" s="13">
        <f>+(F12/G12)</f>
        <v>6.3492063492063489E-2</v>
      </c>
      <c r="G25" s="13">
        <f>SUM(D25:F25)</f>
        <v>1</v>
      </c>
    </row>
    <row r="26" spans="3:7" ht="15.75" x14ac:dyDescent="0.3">
      <c r="C26" s="5"/>
      <c r="D26" s="7"/>
      <c r="E26" s="7"/>
      <c r="F26" s="7"/>
      <c r="G26" s="7"/>
    </row>
  </sheetData>
  <mergeCells count="8">
    <mergeCell ref="C17:C18"/>
    <mergeCell ref="D17:F17"/>
    <mergeCell ref="G17:G18"/>
    <mergeCell ref="C2:G2"/>
    <mergeCell ref="C4:C5"/>
    <mergeCell ref="D4:F4"/>
    <mergeCell ref="G4:G5"/>
    <mergeCell ref="C15:G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Evaluación</dc:creator>
  <cp:lastModifiedBy>Usuario</cp:lastModifiedBy>
  <dcterms:created xsi:type="dcterms:W3CDTF">2022-01-19T18:11:05Z</dcterms:created>
  <dcterms:modified xsi:type="dcterms:W3CDTF">2022-08-29T13:28:38Z</dcterms:modified>
</cp:coreProperties>
</file>