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E:\MICHELLE DELARRUE\2022\Reporte de metas MIR\MdV 4° Trimestre\Medios de verificación\P001\Brecha de Asignación\"/>
    </mc:Choice>
  </mc:AlternateContent>
  <xr:revisionPtr revIDLastSave="0" documentId="13_ncr:1_{BF22D741-14D1-4357-82FD-05B996897F68}" xr6:coauthVersionLast="36" xr6:coauthVersionMax="36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Indicador 1" sheetId="1" state="hidden" r:id="rId1"/>
    <sheet name="Parámetro 1" sheetId="2" state="hidden" r:id="rId2"/>
    <sheet name="Parámetro 1 (Oct 2021 CR)" sheetId="16" state="hidden" r:id="rId3"/>
    <sheet name="Parámetro 2" sheetId="3" state="hidden" r:id="rId4"/>
    <sheet name="Datos Parámetro 1 2019" sheetId="5" state="hidden" r:id="rId5"/>
    <sheet name="GINI 2019" sheetId="6" state="hidden" r:id="rId6"/>
    <sheet name="Datos Parámetro 1 2022 (Ene 23)" sheetId="19" r:id="rId7"/>
    <sheet name="GINI 2022 (Ene 23 CR)" sheetId="20" r:id="rId8"/>
  </sheets>
  <definedNames>
    <definedName name="_xlnm._FilterDatabase" localSheetId="4" hidden="1">'Datos Parámetro 1 2019'!$A$1:$F$33</definedName>
    <definedName name="_xlnm._FilterDatabase" localSheetId="6" hidden="1">'Datos Parámetro 1 2022 (Ene 23)'!$A$1:$F$33</definedName>
    <definedName name="_xlnm._FilterDatabase" localSheetId="5" hidden="1">'GINI 2019'!$A$1:$F$1</definedName>
    <definedName name="_xlnm._FilterDatabase" localSheetId="7" hidden="1">'GINI 2022 (Ene 23 CR)'!$A$1:$F$1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0" l="1"/>
  <c r="C2" i="20"/>
  <c r="E34" i="19"/>
  <c r="D34" i="19"/>
  <c r="C34" i="19"/>
  <c r="B34" i="19"/>
  <c r="D2" i="20" l="1"/>
  <c r="F2" i="20" s="1"/>
  <c r="F24" i="19"/>
  <c r="F13" i="19"/>
  <c r="F2" i="19"/>
  <c r="F26" i="19"/>
  <c r="F15" i="19"/>
  <c r="F16" i="19"/>
  <c r="F28" i="19"/>
  <c r="F17" i="19"/>
  <c r="F6" i="19"/>
  <c r="F30" i="19"/>
  <c r="F19" i="19"/>
  <c r="F8" i="19"/>
  <c r="F32" i="19"/>
  <c r="F9" i="19"/>
  <c r="F33" i="19"/>
  <c r="F10" i="19"/>
  <c r="F11" i="19"/>
  <c r="F23" i="19"/>
  <c r="F25" i="19"/>
  <c r="F14" i="19"/>
  <c r="F3" i="19"/>
  <c r="F27" i="19"/>
  <c r="F4" i="19"/>
  <c r="F5" i="19"/>
  <c r="F29" i="19"/>
  <c r="F18" i="19"/>
  <c r="F7" i="19"/>
  <c r="F31" i="19"/>
  <c r="F20" i="19"/>
  <c r="F21" i="19"/>
  <c r="F22" i="19"/>
  <c r="F12" i="19"/>
  <c r="F34" i="19" l="1"/>
  <c r="I4" i="16" l="1"/>
  <c r="G4" i="16"/>
  <c r="F4" i="16"/>
  <c r="E4" i="16"/>
  <c r="D4" i="16"/>
  <c r="H2" i="16"/>
  <c r="H4" i="16" s="1"/>
  <c r="H2" i="2" l="1"/>
  <c r="F4" i="2"/>
  <c r="F4" i="1"/>
  <c r="H4" i="2" l="1"/>
  <c r="G4" i="2"/>
  <c r="I4" i="2"/>
  <c r="G4" i="1"/>
  <c r="H4" i="1"/>
  <c r="I4" i="1" l="1"/>
  <c r="E4" i="2" l="1"/>
  <c r="B34" i="5" l="1"/>
  <c r="C34" i="5"/>
  <c r="D34" i="5"/>
  <c r="E34" i="5"/>
  <c r="D4" i="2" l="1"/>
  <c r="B34" i="6" l="1"/>
  <c r="E3" i="6"/>
  <c r="C2" i="6"/>
  <c r="E4" i="1"/>
  <c r="D4" i="1"/>
  <c r="E4" i="3"/>
  <c r="D4" i="3"/>
  <c r="D2" i="6" l="1"/>
  <c r="F2" i="6" s="1"/>
  <c r="C3" i="6"/>
  <c r="C4" i="6" s="1"/>
  <c r="D4" i="6" s="1"/>
  <c r="F33" i="5"/>
  <c r="E4" i="6"/>
  <c r="F2" i="5"/>
  <c r="F6" i="5"/>
  <c r="F10" i="5"/>
  <c r="F14" i="5"/>
  <c r="F18" i="5"/>
  <c r="F22" i="5"/>
  <c r="F26" i="5"/>
  <c r="F30" i="5"/>
  <c r="F3" i="5"/>
  <c r="F7" i="5"/>
  <c r="F11" i="5"/>
  <c r="F15" i="5"/>
  <c r="F19" i="5"/>
  <c r="F23" i="5"/>
  <c r="F27" i="5"/>
  <c r="F31" i="5"/>
  <c r="F4" i="5"/>
  <c r="F8" i="5"/>
  <c r="F12" i="5"/>
  <c r="F16" i="5"/>
  <c r="F20" i="5"/>
  <c r="F24" i="5"/>
  <c r="F28" i="5"/>
  <c r="F32" i="5"/>
  <c r="F5" i="5"/>
  <c r="F9" i="5"/>
  <c r="F13" i="5"/>
  <c r="F17" i="5"/>
  <c r="F21" i="5"/>
  <c r="F25" i="5"/>
  <c r="F29" i="5"/>
  <c r="F34" i="5" l="1"/>
  <c r="C5" i="6"/>
  <c r="D5" i="6" s="1"/>
  <c r="D3" i="6"/>
  <c r="F3" i="6" s="1"/>
  <c r="F4" i="6"/>
  <c r="E5" i="6"/>
  <c r="C6" i="6" l="1"/>
  <c r="C7" i="6" s="1"/>
  <c r="F5" i="6"/>
  <c r="E6" i="6"/>
  <c r="D6" i="6" l="1"/>
  <c r="F6" i="6" s="1"/>
  <c r="C8" i="6"/>
  <c r="D7" i="6"/>
  <c r="E7" i="6"/>
  <c r="F7" i="6" l="1"/>
  <c r="E8" i="6"/>
  <c r="C9" i="6"/>
  <c r="D8" i="6"/>
  <c r="C10" i="6" l="1"/>
  <c r="D9" i="6"/>
  <c r="F8" i="6"/>
  <c r="E9" i="6"/>
  <c r="F9" i="6" l="1"/>
  <c r="E10" i="6"/>
  <c r="C11" i="6"/>
  <c r="D10" i="6"/>
  <c r="C12" i="6" l="1"/>
  <c r="D11" i="6"/>
  <c r="F10" i="6"/>
  <c r="E11" i="6"/>
  <c r="F11" i="6" l="1"/>
  <c r="E12" i="6"/>
  <c r="C13" i="6"/>
  <c r="D12" i="6"/>
  <c r="C14" i="6" l="1"/>
  <c r="D13" i="6"/>
  <c r="F12" i="6"/>
  <c r="E13" i="6"/>
  <c r="F13" i="6" l="1"/>
  <c r="E14" i="6"/>
  <c r="D14" i="6"/>
  <c r="C15" i="6"/>
  <c r="D15" i="6" l="1"/>
  <c r="C16" i="6"/>
  <c r="F14" i="6"/>
  <c r="E15" i="6"/>
  <c r="F15" i="6" l="1"/>
  <c r="E16" i="6"/>
  <c r="D16" i="6"/>
  <c r="C17" i="6"/>
  <c r="D17" i="6" l="1"/>
  <c r="C18" i="6"/>
  <c r="F16" i="6"/>
  <c r="E17" i="6"/>
  <c r="F17" i="6" l="1"/>
  <c r="E18" i="6"/>
  <c r="D18" i="6"/>
  <c r="C19" i="6"/>
  <c r="D19" i="6" l="1"/>
  <c r="C20" i="6"/>
  <c r="F18" i="6"/>
  <c r="E19" i="6"/>
  <c r="F19" i="6" l="1"/>
  <c r="E20" i="6"/>
  <c r="D20" i="6"/>
  <c r="C21" i="6"/>
  <c r="D21" i="6" l="1"/>
  <c r="C22" i="6"/>
  <c r="F20" i="6"/>
  <c r="E21" i="6"/>
  <c r="C3" i="20" l="1"/>
  <c r="C4" i="20" s="1"/>
  <c r="D4" i="20" s="1"/>
  <c r="F21" i="6"/>
  <c r="E22" i="6"/>
  <c r="D22" i="6"/>
  <c r="C23" i="6"/>
  <c r="D3" i="20" l="1"/>
  <c r="D23" i="6"/>
  <c r="C24" i="6"/>
  <c r="F22" i="6"/>
  <c r="E23" i="6"/>
  <c r="F23" i="6" l="1"/>
  <c r="E24" i="6"/>
  <c r="D24" i="6"/>
  <c r="C25" i="6"/>
  <c r="D25" i="6" l="1"/>
  <c r="C26" i="6"/>
  <c r="F24" i="6"/>
  <c r="E25" i="6"/>
  <c r="F25" i="6" l="1"/>
  <c r="E26" i="6"/>
  <c r="D26" i="6"/>
  <c r="C27" i="6"/>
  <c r="D27" i="6" l="1"/>
  <c r="C28" i="6"/>
  <c r="F26" i="6"/>
  <c r="E27" i="6"/>
  <c r="F27" i="6" l="1"/>
  <c r="E28" i="6"/>
  <c r="D28" i="6"/>
  <c r="C29" i="6"/>
  <c r="D29" i="6" l="1"/>
  <c r="C30" i="6"/>
  <c r="F28" i="6"/>
  <c r="E29" i="6"/>
  <c r="F29" i="6" l="1"/>
  <c r="E30" i="6"/>
  <c r="D30" i="6"/>
  <c r="C31" i="6"/>
  <c r="D31" i="6" l="1"/>
  <c r="C32" i="6"/>
  <c r="F30" i="6"/>
  <c r="E31" i="6"/>
  <c r="F31" i="6" l="1"/>
  <c r="E32" i="6"/>
  <c r="D32" i="6"/>
  <c r="C33" i="6"/>
  <c r="D33" i="6" s="1"/>
  <c r="F32" i="6" l="1"/>
  <c r="G35" i="6" s="1"/>
  <c r="E33" i="6"/>
  <c r="F33" i="6" s="1"/>
  <c r="F35" i="6"/>
  <c r="F36" i="6" l="1"/>
  <c r="E3" i="20"/>
  <c r="F3" i="20" l="1"/>
  <c r="E4" i="20"/>
  <c r="F4" i="20" s="1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F35" i="20"/>
  <c r="C5" i="20"/>
  <c r="D5" i="20" s="1"/>
  <c r="F5" i="20" s="1"/>
  <c r="C6" i="20"/>
  <c r="C7" i="20" s="1"/>
  <c r="E33" i="20"/>
  <c r="D6" i="20" l="1"/>
  <c r="F6" i="20" s="1"/>
  <c r="D7" i="20"/>
  <c r="F7" i="20" s="1"/>
  <c r="C8" i="20"/>
  <c r="D8" i="20" l="1"/>
  <c r="F8" i="20" s="1"/>
  <c r="C9" i="20"/>
  <c r="D9" i="20" l="1"/>
  <c r="F9" i="20" s="1"/>
  <c r="C10" i="20"/>
  <c r="C11" i="20" l="1"/>
  <c r="D10" i="20"/>
  <c r="F10" i="20" s="1"/>
  <c r="D11" i="20" l="1"/>
  <c r="F11" i="20" s="1"/>
  <c r="C12" i="20"/>
  <c r="D12" i="20" l="1"/>
  <c r="F12" i="20" s="1"/>
  <c r="C13" i="20"/>
  <c r="C14" i="20" l="1"/>
  <c r="D13" i="20"/>
  <c r="F13" i="20" s="1"/>
  <c r="C15" i="20" l="1"/>
  <c r="D14" i="20"/>
  <c r="F14" i="20" s="1"/>
  <c r="C16" i="20" l="1"/>
  <c r="D15" i="20"/>
  <c r="F15" i="20" s="1"/>
  <c r="C17" i="20" l="1"/>
  <c r="D16" i="20"/>
  <c r="F16" i="20" s="1"/>
  <c r="C18" i="20" l="1"/>
  <c r="D17" i="20"/>
  <c r="F17" i="20" s="1"/>
  <c r="D18" i="20" l="1"/>
  <c r="F18" i="20" s="1"/>
  <c r="C19" i="20"/>
  <c r="D19" i="20" l="1"/>
  <c r="F19" i="20" s="1"/>
  <c r="C20" i="20"/>
  <c r="D20" i="20" l="1"/>
  <c r="F20" i="20" s="1"/>
  <c r="C21" i="20"/>
  <c r="D21" i="20" l="1"/>
  <c r="F21" i="20" s="1"/>
  <c r="C22" i="20"/>
  <c r="C23" i="20" l="1"/>
  <c r="D22" i="20"/>
  <c r="F22" i="20" s="1"/>
  <c r="C24" i="20" l="1"/>
  <c r="D23" i="20"/>
  <c r="F23" i="20" s="1"/>
  <c r="C25" i="20" l="1"/>
  <c r="D24" i="20"/>
  <c r="F24" i="20" s="1"/>
  <c r="C26" i="20" l="1"/>
  <c r="D25" i="20"/>
  <c r="F25" i="20" s="1"/>
  <c r="C27" i="20" l="1"/>
  <c r="D26" i="20"/>
  <c r="F26" i="20" s="1"/>
  <c r="D27" i="20" l="1"/>
  <c r="F27" i="20" s="1"/>
  <c r="C28" i="20"/>
  <c r="C29" i="20" l="1"/>
  <c r="D28" i="20"/>
  <c r="F28" i="20" s="1"/>
  <c r="D29" i="20" l="1"/>
  <c r="F29" i="20" s="1"/>
  <c r="C30" i="20"/>
  <c r="C31" i="20" l="1"/>
  <c r="D30" i="20"/>
  <c r="F30" i="20" s="1"/>
  <c r="D31" i="20" l="1"/>
  <c r="F31" i="20" s="1"/>
  <c r="C32" i="20"/>
  <c r="D32" i="20" l="1"/>
  <c r="F32" i="20" s="1"/>
  <c r="G35" i="20" s="1"/>
  <c r="F36" i="20" s="1"/>
  <c r="C33" i="20"/>
  <c r="D33" i="20" s="1"/>
  <c r="F33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tc={0FE9CD2D-6516-4F1B-B060-CF016A27E834}</author>
  </authors>
  <commentList>
    <comment ref="D1" authorId="0" shapeId="0" xr:uid="{3A4698F3-A230-4524-9339-A8298D517A5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El total de SNI general es de 36,624 para el corte del tercer trimestre de 2022. No se cuentan 643 membresías en el exterior y  631 sin adscripción institucional.</t>
        </r>
      </text>
    </comment>
  </commentList>
</comments>
</file>

<file path=xl/sharedStrings.xml><?xml version="1.0" encoding="utf-8"?>
<sst xmlns="http://schemas.openxmlformats.org/spreadsheetml/2006/main" count="297" uniqueCount="106">
  <si>
    <t>5.3 Acciones realizadas para la atención a problemas emergentes.</t>
  </si>
  <si>
    <t>Variable 1 (Descripción)</t>
  </si>
  <si>
    <t>1.- Número de acciones realizadas año t</t>
  </si>
  <si>
    <t>Variable 2 (Descripción)</t>
  </si>
  <si>
    <t>2.- Número de acciones programadas en el año t</t>
  </si>
  <si>
    <t>Método de cálculo</t>
  </si>
  <si>
    <t>Atención a problemas emergentes = (Número de acciones realizadas en el año t / Número de acciones programadas en el año t) * 100</t>
  </si>
  <si>
    <t>Fuente</t>
  </si>
  <si>
    <t>Valor 2019</t>
  </si>
  <si>
    <t>Valor 2020 (enero -junio)</t>
  </si>
  <si>
    <t>Parámetro 2 PI</t>
  </si>
  <si>
    <t>Meta para el bienestar del Objetivo prioritario 5</t>
  </si>
  <si>
    <t>5.1 Proporción de proyectos de investigación científica, tecnológica y para el beneficio de la sociedad y el ambiente articulados.</t>
  </si>
  <si>
    <t xml:space="preserve">1.- Número total de proyectos colaborativos en el año t </t>
  </si>
  <si>
    <t>2.- Número de proyectos suscritos entre CPI y actores regionales en el año t</t>
  </si>
  <si>
    <t>Colaboración articulada entre CPI y actores regionales = (Número de proyectos suscritos entre CPI y actores regionales en el año t / Número de proyectos colaborativos en el año t) *100</t>
  </si>
  <si>
    <t>Valor 2020 (enero-junio)</t>
  </si>
  <si>
    <t>Dirección Adjunta de Innovación, proyectos del área de riesgos</t>
  </si>
  <si>
    <t>Parámetro 1 del Objetivo prioritario 5</t>
  </si>
  <si>
    <t>5.2 Brecha de asignación de apoyos a las Humanidades, la Ciencia y la Innovación en las Entidades Federativas.</t>
  </si>
  <si>
    <t>1.- Sumatoria de las diferencias del porcentaje acumulado de las entidades y el porcentaje acumulado del índice de apoyos en HCTI.</t>
  </si>
  <si>
    <t>2.- Sumatoria del porcentaje acumulado de las entidades.</t>
  </si>
  <si>
    <t>Coeficiente de Gini = Sumatoria de las diferencias del porcentaje acumulado de las entidades federativas y el porcentaje acumulado del Índice de apoyos en HCTI / Sumatoria del porcentaje acumulado de las entidades federativas.</t>
  </si>
  <si>
    <t>Entidad</t>
  </si>
  <si>
    <t>Índice de desigualdad en apoyos</t>
  </si>
  <si>
    <t>AGUASCALIENTES</t>
  </si>
  <si>
    <t>BAJA CALIFORNIA</t>
  </si>
  <si>
    <t>BAJA CALIFORNIA SUR</t>
  </si>
  <si>
    <t>CAMPECHE</t>
  </si>
  <si>
    <t>CHIAPAS</t>
  </si>
  <si>
    <t>CHIHUAHUA</t>
  </si>
  <si>
    <t>CIUDAD DE MEXICO</t>
  </si>
  <si>
    <t>COAHUILA</t>
  </si>
  <si>
    <t>COLIMA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</si>
  <si>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</si>
  <si>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</si>
  <si>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</si>
  <si>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</si>
  <si>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</si>
  <si>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</si>
  <si>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</si>
  <si>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</si>
  <si>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</si>
  <si>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</si>
  <si>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</si>
  <si>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</si>
  <si>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</si>
  <si>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</si>
  <si>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</si>
  <si>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</si>
  <si>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</si>
  <si>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</si>
  <si>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</si>
  <si>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</si>
  <si>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</si>
  <si>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</si>
  <si>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</si>
  <si>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Máximo</t>
  </si>
  <si>
    <t>Índice de apoyos</t>
  </si>
  <si>
    <t>Acum</t>
  </si>
  <si>
    <t>Qi</t>
  </si>
  <si>
    <t>Pi</t>
  </si>
  <si>
    <t>pi - qi</t>
  </si>
  <si>
    <t>sumas N-1 términos</t>
  </si>
  <si>
    <t>Gini</t>
  </si>
  <si>
    <t>Fomix-Fordecyt, UASR</t>
  </si>
  <si>
    <t>Becas de posgrado Nac (vigentes dic 2019)</t>
  </si>
  <si>
    <t>Chiapas</t>
  </si>
  <si>
    <t>Durango</t>
  </si>
  <si>
    <t>Guerrero</t>
  </si>
  <si>
    <t>Hidalgo</t>
  </si>
  <si>
    <t>Nayarit</t>
  </si>
  <si>
    <t>Zacatecas</t>
  </si>
  <si>
    <t>CIUDAD DE MÉXICO</t>
  </si>
  <si>
    <t>COAHUILA DE ZARAGOZA</t>
  </si>
  <si>
    <t>MÉXICO</t>
  </si>
  <si>
    <t>MICHOACÁN DE OCAMPO</t>
  </si>
  <si>
    <t>NUEVO LEÓN</t>
  </si>
  <si>
    <t>QUERÉTARO</t>
  </si>
  <si>
    <t>SAN LUIS POTOSÍ</t>
  </si>
  <si>
    <t>VERACRUZ DE IGNACIO DE LA LLAVE</t>
  </si>
  <si>
    <t>YUCATÁN</t>
  </si>
  <si>
    <t xml:space="preserve">Tabasco </t>
  </si>
  <si>
    <t>Aguas</t>
  </si>
  <si>
    <t>Fronteras Base Cesar</t>
  </si>
  <si>
    <t>PEI</t>
  </si>
  <si>
    <t>Fornteras Alfredo Grupos</t>
  </si>
  <si>
    <t>Fronteras Alfredo Todos</t>
  </si>
  <si>
    <t>Fordecyt Pronaces todas</t>
  </si>
  <si>
    <t>PENTA</t>
  </si>
  <si>
    <t>Programas PNPC (julio PNPC)</t>
  </si>
  <si>
    <t>Valor 2020/preliminar</t>
  </si>
  <si>
    <t>Bases de datos de SIN, Becas, PNPC, Fordecyt</t>
  </si>
  <si>
    <t>Proyectos (FORDECYT-PRONACES se cuentan todos los proyectos se asume colaboración con las regiones y Conacyt) Fuente. Regionales Base FORDECYT cierre 2019</t>
  </si>
  <si>
    <t>Pronóstico</t>
  </si>
  <si>
    <t>El pronósitco se hizo con tasa de crecimiento, los cambios en los fondos no permiten predecir adecuadamente.</t>
  </si>
  <si>
    <t>Metas propuestas DOF</t>
  </si>
  <si>
    <t>SNI(adscripción Mex, vigentes dic 2019)</t>
  </si>
  <si>
    <t>Valor 2021/preliminar (junio)</t>
  </si>
  <si>
    <t xml:space="preserve">NUEVO LEON </t>
  </si>
  <si>
    <t>Programas SNP (sep 2022 SNP)</t>
  </si>
  <si>
    <t xml:space="preserve">DURANGO </t>
  </si>
  <si>
    <t xml:space="preserve">NAYARIT </t>
  </si>
  <si>
    <t>SNI (adscripción Mex, vigentes sep 2022)</t>
  </si>
  <si>
    <t>Becas de posgrado Nac (vigentes sep 2022)</t>
  </si>
  <si>
    <t>Proyectos por entidad federativa (PRONACES se cuentan todos los proyectos se asume colaboración con las regiones y Conacyt)  Sep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</si>
</sst>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9D2446"/>
      <name val="Montserrat ExtraBold"/>
    </font>
    <font>
      <sz val="10"/>
      <color rgb="FF404040"/>
      <name val="GMX Regular"/>
      <family val="3"/>
    </font>
    <font>
      <b/>
      <sz val="10"/>
      <color rgb="FF404040"/>
      <name val="GMX Regular"/>
    </font>
    <font>
      <sz val="12"/>
      <color rgb="FF9D2446"/>
      <name val="Montserrat ExtraBold"/>
    </font>
    <font>
      <b/>
      <sz val="10"/>
      <name val="GMX Regula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35B4E"/>
        <bgColor theme="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" fillId="4" borderId="4" xfId="0" applyFont="1" applyFill="1" applyBorder="1"/>
    <xf numFmtId="0" fontId="1" fillId="4" borderId="5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ill="1"/>
    <xf numFmtId="0" fontId="0" fillId="0" borderId="8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8" xfId="0" applyFont="1" applyFill="1" applyBorder="1"/>
    <xf numFmtId="0" fontId="0" fillId="0" borderId="0" xfId="0" applyBorder="1"/>
    <xf numFmtId="0" fontId="0" fillId="0" borderId="0" xfId="0" applyFill="1" applyBorder="1" applyAlignment="1">
      <alignment wrapText="1"/>
    </xf>
    <xf numFmtId="2" fontId="0" fillId="0" borderId="0" xfId="0" applyNumberFormat="1"/>
    <xf numFmtId="2" fontId="0" fillId="3" borderId="0" xfId="0" applyNumberFormat="1" applyFill="1"/>
    <xf numFmtId="0" fontId="0" fillId="0" borderId="0" xfId="0" applyFill="1" applyAlignment="1">
      <alignment wrapText="1"/>
    </xf>
    <xf numFmtId="164" fontId="0" fillId="0" borderId="0" xfId="0" applyNumberFormat="1"/>
    <xf numFmtId="1" fontId="0" fillId="0" borderId="0" xfId="0" applyNumberFormat="1"/>
    <xf numFmtId="0" fontId="0" fillId="3" borderId="0" xfId="0" applyFill="1" applyBorder="1"/>
    <xf numFmtId="2" fontId="8" fillId="0" borderId="0" xfId="0" applyNumberFormat="1" applyFont="1"/>
    <xf numFmtId="0" fontId="0" fillId="0" borderId="0" xfId="0" applyFill="1" applyBorder="1"/>
    <xf numFmtId="2" fontId="0" fillId="0" borderId="0" xfId="0" applyNumberFormat="1" applyFill="1"/>
    <xf numFmtId="0" fontId="0" fillId="0" borderId="0" xfId="0" applyAlignment="1">
      <alignment wrapText="1"/>
    </xf>
    <xf numFmtId="165" fontId="0" fillId="0" borderId="0" xfId="0" applyNumberFormat="1"/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6" fontId="0" fillId="3" borderId="0" xfId="0" applyNumberFormat="1" applyFill="1"/>
    <xf numFmtId="0" fontId="0" fillId="5" borderId="0" xfId="0" applyFill="1"/>
    <xf numFmtId="0" fontId="9" fillId="5" borderId="0" xfId="0" applyFont="1" applyFill="1"/>
    <xf numFmtId="1" fontId="10" fillId="5" borderId="0" xfId="0" applyNumberFormat="1" applyFont="1" applyFill="1"/>
    <xf numFmtId="2" fontId="9" fillId="5" borderId="0" xfId="0" applyNumberFormat="1" applyFont="1" applyFill="1"/>
    <xf numFmtId="2" fontId="10" fillId="5" borderId="0" xfId="0" applyNumberFormat="1" applyFont="1" applyFill="1"/>
    <xf numFmtId="0" fontId="1" fillId="6" borderId="4" xfId="0" applyFont="1" applyFill="1" applyBorder="1"/>
    <xf numFmtId="0" fontId="1" fillId="6" borderId="5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 wrapText="1"/>
    </xf>
    <xf numFmtId="0" fontId="0" fillId="7" borderId="5" xfId="0" applyFont="1" applyFill="1" applyBorder="1"/>
    <xf numFmtId="0" fontId="0" fillId="7" borderId="7" xfId="0" applyFont="1" applyFill="1" applyBorder="1"/>
    <xf numFmtId="0" fontId="0" fillId="7" borderId="0" xfId="0" applyFont="1" applyFill="1" applyBorder="1"/>
    <xf numFmtId="0" fontId="0" fillId="0" borderId="9" xfId="0" applyBorder="1" applyAlignment="1">
      <alignment wrapText="1"/>
    </xf>
    <xf numFmtId="2" fontId="8" fillId="5" borderId="10" xfId="0" applyNumberFormat="1" applyFont="1" applyFill="1" applyBorder="1"/>
    <xf numFmtId="0" fontId="8" fillId="5" borderId="10" xfId="0" applyFont="1" applyFill="1" applyBorder="1"/>
    <xf numFmtId="2" fontId="11" fillId="5" borderId="10" xfId="0" applyNumberFormat="1" applyFont="1" applyFill="1" applyBorder="1"/>
    <xf numFmtId="0" fontId="8" fillId="5" borderId="11" xfId="0" applyFont="1" applyFill="1" applyBorder="1"/>
    <xf numFmtId="0" fontId="0" fillId="3" borderId="9" xfId="0" applyFill="1" applyBorder="1"/>
    <xf numFmtId="1" fontId="11" fillId="5" borderId="11" xfId="0" applyNumberFormat="1" applyFon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5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23" Type="http://schemas.microsoft.com/office/2017/10/relationships/person" Target="persons/person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4761</xdr:colOff>
      <xdr:row>6</xdr:row>
      <xdr:rowOff>185737</xdr:rowOff>
    </xdr:from>
    <xdr:ext cx="2052639" cy="5707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5872161" y="1290637"/>
              <a:ext cx="2052639" cy="5707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𝐶𝐺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b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p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𝑝𝑖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𝑞𝑖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b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p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𝑝𝑖</m:t>
                            </m:r>
                          </m:e>
                        </m:nary>
                      </m:den>
                    </m:f>
                  </m:oMath>
                </m:oMathPara>
              </a14:m>
              <a:endParaRPr lang="es-MX" sz="1100" b="0"/>
            </a:p>
            <a:p>
              <a:endParaRPr lang="es-MX" sz="11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5872161" y="1290637"/>
              <a:ext cx="2052639" cy="5707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𝐶𝐺=(∑_(𝑖−1)^(𝑛−1)▒〖(𝑝𝑖−𝑞𝑖)〗)/(∑_(𝑖−1)^(𝑛−1)▒𝑝𝑖)</a:t>
              </a:r>
              <a:endParaRPr lang="es-MX" sz="1100" b="0"/>
            </a:p>
            <a:p>
              <a:endParaRPr lang="es-MX" sz="1100"/>
            </a:p>
          </xdr:txBody>
        </xdr:sp>
      </mc:Fallback>
    </mc:AlternateContent>
    <xdr:clientData/>
  </xdr:oneCellAnchor>
  <xdr:oneCellAnchor>
    <xdr:from>
      <xdr:col>6</xdr:col>
      <xdr:colOff>38100</xdr:colOff>
      <xdr:row>9</xdr:row>
      <xdr:rowOff>19050</xdr:rowOff>
    </xdr:from>
    <xdr:ext cx="5310189" cy="12390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4305300" y="1676400"/>
              <a:ext cx="5310189" cy="12390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eqArr>
                          <m:eqArr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 </m:t>
                            </m:r>
                          </m:e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𝐷𝑜𝑛𝑑𝑒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:</m:t>
                            </m:r>
                          </m:e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𝐶𝐺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=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𝐶𝑜𝑒𝑓𝑖𝑐𝑖𝑒𝑛𝑡𝑒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𝐺𝑖𝑛𝑖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</m:e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𝑝𝑖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=</m:t>
                            </m:r>
                            <m:f>
                              <m:f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𝑁𝑖</m:t>
                                </m:r>
                              </m:num>
                              <m:den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𝑁</m:t>
                                </m:r>
                              </m:den>
                            </m:f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∗100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𝑁𝑖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𝑒𝑠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𝑙𝑎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𝑓𝑟𝑒𝑐𝑢𝑒𝑛𝑐𝑖𝑎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𝑎𝑐𝑢𝑚𝑢𝑙𝑎𝑑𝑎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𝑙𝑎𝑠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𝑒𝑛𝑡𝑖𝑑𝑎𝑑𝑒𝑠</m:t>
                            </m:r>
                          </m:e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𝑞𝑖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=</m:t>
                            </m:r>
                            <m:f>
                              <m:f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𝑢</m:t>
                                    </m:r>
                                  </m:e>
                                  <m:sub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𝑢</m:t>
                                    </m:r>
                                  </m:e>
                                  <m:sub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∗100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𝑢𝑖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𝑒𝑠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𝑒𝑙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𝑝𝑟𝑜𝑑𝑢𝑐𝑡𝑜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𝑙𝑜𝑠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𝑎𝑝𝑜𝑦𝑜𝑠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𝑝𝑜𝑟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𝑙𝑎𝑠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𝑒𝑛𝑡𝑖𝑑𝑎𝑑𝑒𝑠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𝑎𝑐𝑢𝑚𝑢𝑙𝑎𝑑𝑎</m:t>
                            </m:r>
                          </m:e>
                        </m:eqArr>
                      </m:den>
                    </m:f>
                  </m:oMath>
                </m:oMathPara>
              </a14:m>
              <a:endParaRPr lang="es-MX" sz="1100" b="0"/>
            </a:p>
            <a:p>
              <a:endParaRPr lang="es-MX" sz="1100"/>
            </a:p>
          </xdr:txBody>
        </xdr:sp>
      </mc:Choice>
      <mc:Fallback xmlns="">
        <xdr:sp macro="" textlink="">
          <xdr:nvSpPr>
            <xdr:cNvPr id="3" name="CuadroTexto 2"/>
            <xdr:cNvSpPr txBox="1"/>
          </xdr:nvSpPr>
          <xdr:spPr>
            <a:xfrm>
              <a:off x="4305300" y="1676400"/>
              <a:ext cx="5310189" cy="12390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 /█(  @𝐷𝑜𝑛𝑑𝑒:@ 𝐶𝐺=𝐶𝑜𝑒𝑓𝑖𝑐𝑖𝑒𝑛𝑡𝑒 𝑑𝑒 𝐺𝑖𝑛𝑖 @𝑝𝑖=𝑁𝑖/𝑁∗100 𝑦 𝑁𝑖 𝑒𝑠 𝑙𝑎 𝑓𝑟𝑒𝑐𝑢𝑒𝑛𝑐𝑖𝑎 𝑎𝑐𝑢𝑚𝑢𝑙𝑎𝑑𝑎 𝑑𝑒 𝑙𝑎𝑠 𝑒𝑛𝑡𝑖𝑑𝑎𝑑𝑒𝑠@𝑞𝑖=𝑢_𝑖/𝑢_𝑛 ∗100 𝑦 𝑢𝑖 𝑒𝑠 𝑒𝑙 𝑝𝑟𝑜𝑑𝑢𝑐𝑡𝑜 𝑑𝑒 𝑙𝑜𝑠 𝑎𝑝𝑜𝑦𝑜𝑠 𝑝𝑜𝑟 𝑙𝑎𝑠 𝑒𝑛𝑡𝑖𝑑𝑎𝑑𝑒𝑠 𝑎𝑐𝑢𝑚𝑢𝑙𝑎𝑑𝑎)</a:t>
              </a:r>
              <a:endParaRPr lang="es-MX" sz="1100" b="0"/>
            </a:p>
            <a:p>
              <a:endParaRPr lang="es-MX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4761</xdr:colOff>
      <xdr:row>6</xdr:row>
      <xdr:rowOff>185737</xdr:rowOff>
    </xdr:from>
    <xdr:ext cx="2052639" cy="5707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05E1877-210F-4F44-AF8E-254ECAE36A46}"/>
                </a:ext>
              </a:extLst>
            </xdr:cNvPr>
            <xdr:cNvSpPr txBox="1"/>
          </xdr:nvSpPr>
          <xdr:spPr>
            <a:xfrm>
              <a:off x="5738811" y="1328737"/>
              <a:ext cx="2052639" cy="5707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100" b="0" i="1">
                        <a:latin typeface="Cambria Math" panose="02040503050406030204" pitchFamily="18" charset="0"/>
                      </a:rPr>
                      <m:t>𝐶𝐺</m:t>
                    </m:r>
                    <m:r>
                      <a:rPr lang="es-MX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nary>
                          <m:naryPr>
                            <m:chr m:val="∑"/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b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p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𝑝𝑖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𝑞𝑖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nary>
                      </m:num>
                      <m:den>
                        <m:nary>
                          <m:naryPr>
                            <m:chr m:val="∑"/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es-MX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b>
                          <m:sup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−1</m:t>
                            </m:r>
                          </m:sup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𝑝𝑖</m:t>
                            </m:r>
                          </m:e>
                        </m:nary>
                      </m:den>
                    </m:f>
                  </m:oMath>
                </m:oMathPara>
              </a14:m>
              <a:endParaRPr lang="es-MX" sz="1100" b="0"/>
            </a:p>
            <a:p>
              <a:endParaRPr lang="es-MX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305E1877-210F-4F44-AF8E-254ECAE36A46}"/>
                </a:ext>
              </a:extLst>
            </xdr:cNvPr>
            <xdr:cNvSpPr txBox="1"/>
          </xdr:nvSpPr>
          <xdr:spPr>
            <a:xfrm>
              <a:off x="5738811" y="1328737"/>
              <a:ext cx="2052639" cy="5707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𝐶𝐺=(∑_(𝑖−1)^(𝑛−1)▒〖(𝑝𝑖−𝑞𝑖)〗)/(∑_(𝑖−1)^(𝑛−1)▒𝑝𝑖)</a:t>
              </a:r>
              <a:endParaRPr lang="es-MX" sz="1100" b="0"/>
            </a:p>
            <a:p>
              <a:endParaRPr lang="es-MX" sz="1100"/>
            </a:p>
          </xdr:txBody>
        </xdr:sp>
      </mc:Fallback>
    </mc:AlternateContent>
    <xdr:clientData/>
  </xdr:oneCellAnchor>
  <xdr:oneCellAnchor>
    <xdr:from>
      <xdr:col>6</xdr:col>
      <xdr:colOff>38100</xdr:colOff>
      <xdr:row>9</xdr:row>
      <xdr:rowOff>19050</xdr:rowOff>
    </xdr:from>
    <xdr:ext cx="5310189" cy="123905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E978DE4-2924-4ECE-A6F0-A2886E6CFA43}"/>
                </a:ext>
              </a:extLst>
            </xdr:cNvPr>
            <xdr:cNvSpPr txBox="1"/>
          </xdr:nvSpPr>
          <xdr:spPr>
            <a:xfrm>
              <a:off x="4210050" y="1733550"/>
              <a:ext cx="5310189" cy="12390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s-MX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eqArr>
                          <m:eqArrPr>
                            <m:ctrlPr>
                              <a:rPr lang="es-MX" sz="11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 </m:t>
                            </m:r>
                          </m:e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𝐷𝑜𝑛𝑑𝑒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:</m:t>
                            </m:r>
                          </m:e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𝐶𝐺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=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𝐶𝑜𝑒𝑓𝑖𝑐𝑖𝑒𝑛𝑡𝑒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𝐺𝑖𝑛𝑖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</m:e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𝑝𝑖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=</m:t>
                            </m:r>
                            <m:f>
                              <m:f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𝑁𝑖</m:t>
                                </m:r>
                              </m:num>
                              <m:den>
                                <m: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  <m:t>𝑁</m:t>
                                </m:r>
                              </m:den>
                            </m:f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∗100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𝑁𝑖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𝑒𝑠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𝑙𝑎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𝑓𝑟𝑒𝑐𝑢𝑒𝑛𝑐𝑖𝑎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𝑎𝑐𝑢𝑚𝑢𝑙𝑎𝑑𝑎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𝑙𝑎𝑠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𝑒𝑛𝑡𝑖𝑑𝑎𝑑𝑒𝑠</m:t>
                            </m:r>
                          </m:e>
                          <m:e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𝑞𝑖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=</m:t>
                            </m:r>
                            <m:f>
                              <m:fPr>
                                <m:ctrlPr>
                                  <a:rPr lang="es-MX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𝑢</m:t>
                                    </m:r>
                                  </m:e>
                                  <m:sub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𝑢</m:t>
                                    </m:r>
                                  </m:e>
                                  <m:sub>
                                    <m:r>
                                      <a:rPr lang="es-MX" sz="1100" b="0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sub>
                                </m:sSub>
                              </m:den>
                            </m:f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∗100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𝑢𝑖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𝑒𝑠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𝑒𝑙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𝑝𝑟𝑜𝑑𝑢𝑐𝑡𝑜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𝑑𝑒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𝑙𝑜𝑠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𝑎𝑝𝑜𝑦𝑜𝑠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𝑝𝑜𝑟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𝑙𝑎𝑠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𝑒𝑛𝑡𝑖𝑑𝑎𝑑𝑒𝑠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s-MX" sz="1100" b="0" i="1">
                                <a:latin typeface="Cambria Math" panose="02040503050406030204" pitchFamily="18" charset="0"/>
                              </a:rPr>
                              <m:t>𝑎𝑐𝑢𝑚𝑢𝑙𝑎𝑑𝑎</m:t>
                            </m:r>
                          </m:e>
                        </m:eqArr>
                      </m:den>
                    </m:f>
                  </m:oMath>
                </m:oMathPara>
              </a14:m>
              <a:endParaRPr lang="es-MX" sz="1100" b="0"/>
            </a:p>
            <a:p>
              <a:endParaRPr lang="es-MX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2E978DE4-2924-4ECE-A6F0-A2886E6CFA43}"/>
                </a:ext>
              </a:extLst>
            </xdr:cNvPr>
            <xdr:cNvSpPr txBox="1"/>
          </xdr:nvSpPr>
          <xdr:spPr>
            <a:xfrm>
              <a:off x="4210050" y="1733550"/>
              <a:ext cx="5310189" cy="12390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MX" sz="1100" b="0" i="0">
                  <a:latin typeface="Cambria Math" panose="02040503050406030204" pitchFamily="18" charset="0"/>
                </a:rPr>
                <a:t> /█(  @𝐷𝑜𝑛𝑑𝑒:@ 𝐶𝐺=𝐶𝑜𝑒𝑓𝑖𝑐𝑖𝑒𝑛𝑡𝑒 𝑑𝑒 𝐺𝑖𝑛𝑖 @𝑝𝑖=𝑁𝑖/𝑁∗100 𝑦 𝑁𝑖 𝑒𝑠 𝑙𝑎 𝑓𝑟𝑒𝑐𝑢𝑒𝑛𝑐𝑖𝑎 𝑎𝑐𝑢𝑚𝑢𝑙𝑎𝑑𝑎 𝑑𝑒 𝑙𝑎𝑠 𝑒𝑛𝑡𝑖𝑑𝑎𝑑𝑒𝑠@𝑞𝑖=𝑢_𝑖/𝑢_𝑛 ∗100 𝑦 𝑢𝑖 𝑒𝑠 𝑒𝑙 𝑝𝑟𝑜𝑑𝑢𝑐𝑡𝑜 𝑑𝑒 𝑙𝑜𝑠 𝑎𝑝𝑜𝑦𝑜𝑠 𝑝𝑜𝑟 𝑙𝑎𝑠 𝑒𝑛𝑡𝑖𝑑𝑎𝑑𝑒𝑠 𝑎𝑐𝑢𝑚𝑢𝑙𝑎𝑑𝑎)</a:t>
              </a:r>
              <a:endParaRPr lang="es-MX" sz="1100" b="0"/>
            </a:p>
            <a:p>
              <a:endParaRPr lang="es-MX" sz="1100"/>
            </a:p>
          </xdr:txBody>
        </xdr:sp>
      </mc:Fallback>
    </mc:AlternateContent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ugusto R" id="{34286163-313D-4083-818C-32B1BE1C45D2}" userId="Augusto 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"/>
  <sheetViews>
    <sheetView topLeftCell="C1" workbookViewId="0">
      <selection activeCell="F4" sqref="F4"/>
    </sheetView>
  </sheetViews>
  <sheetFormatPr baseColWidth="10" defaultColWidth="11.42578125" defaultRowHeight="15"/>
  <cols>
    <col min="1" max="1" width="32.42578125" customWidth="1"/>
    <col min="2" max="2" width="20.42578125" customWidth="1"/>
    <col min="3" max="3" width="67.7109375" customWidth="1"/>
    <col min="4" max="4" width="12.28515625" customWidth="1"/>
    <col min="5" max="5" width="13.85546875" customWidth="1"/>
  </cols>
  <sheetData>
    <row r="1" spans="1:9" ht="40.5">
      <c r="A1" s="38" t="s">
        <v>11</v>
      </c>
      <c r="B1" s="11" t="s">
        <v>7</v>
      </c>
      <c r="C1" s="2" t="s">
        <v>12</v>
      </c>
      <c r="D1" s="12" t="s">
        <v>8</v>
      </c>
      <c r="E1" s="12" t="s">
        <v>16</v>
      </c>
      <c r="F1" s="57">
        <v>2021</v>
      </c>
      <c r="G1">
        <v>2022</v>
      </c>
      <c r="H1">
        <v>2023</v>
      </c>
    </row>
    <row r="2" spans="1:9">
      <c r="A2" s="3" t="s">
        <v>1</v>
      </c>
      <c r="B2" s="6" t="s">
        <v>65</v>
      </c>
      <c r="C2" s="10" t="s">
        <v>13</v>
      </c>
      <c r="D2">
        <v>36</v>
      </c>
      <c r="E2">
        <v>204</v>
      </c>
      <c r="F2" s="54">
        <v>193</v>
      </c>
      <c r="G2" s="42">
        <v>215</v>
      </c>
      <c r="H2" s="42">
        <v>220</v>
      </c>
      <c r="I2" s="42">
        <v>225</v>
      </c>
    </row>
    <row r="3" spans="1:9" ht="25.5">
      <c r="A3" s="3" t="s">
        <v>3</v>
      </c>
      <c r="B3" s="6" t="s">
        <v>65</v>
      </c>
      <c r="C3" s="10" t="s">
        <v>14</v>
      </c>
      <c r="D3">
        <v>4</v>
      </c>
      <c r="E3">
        <v>42</v>
      </c>
      <c r="F3" s="54">
        <v>31</v>
      </c>
      <c r="G3" s="42">
        <v>85</v>
      </c>
      <c r="H3" s="42">
        <v>110</v>
      </c>
      <c r="I3" s="42">
        <v>134</v>
      </c>
    </row>
    <row r="4" spans="1:9" ht="54.75" thickBot="1">
      <c r="A4" s="3" t="s">
        <v>5</v>
      </c>
      <c r="B4" s="6"/>
      <c r="C4" s="2" t="s">
        <v>15</v>
      </c>
      <c r="D4" s="37">
        <f>(D3/D2)*100</f>
        <v>11.111111111111111</v>
      </c>
      <c r="E4" s="37">
        <f>(E3/E2)*100</f>
        <v>20.588235294117645</v>
      </c>
      <c r="F4" s="58">
        <f t="shared" ref="F4:I4" si="0">(F3/F2)*100</f>
        <v>16.062176165803109</v>
      </c>
      <c r="G4" s="43">
        <f t="shared" si="0"/>
        <v>39.534883720930232</v>
      </c>
      <c r="H4" s="43">
        <f t="shared" si="0"/>
        <v>50</v>
      </c>
      <c r="I4" s="43">
        <f t="shared" si="0"/>
        <v>59.55555555555555</v>
      </c>
    </row>
    <row r="5" spans="1:9">
      <c r="C5" s="41" t="s">
        <v>94</v>
      </c>
      <c r="D5" s="20">
        <v>2019</v>
      </c>
      <c r="E5" s="20">
        <v>2020</v>
      </c>
      <c r="F5" s="41">
        <v>2021</v>
      </c>
      <c r="G5" s="41">
        <v>2022</v>
      </c>
      <c r="H5" s="41">
        <v>2023</v>
      </c>
      <c r="I5" s="41">
        <v>2024</v>
      </c>
    </row>
    <row r="6" spans="1:9">
      <c r="C6" t="s">
        <v>96</v>
      </c>
      <c r="F6">
        <v>30</v>
      </c>
      <c r="G6">
        <v>40</v>
      </c>
      <c r="H6">
        <v>50</v>
      </c>
      <c r="I6">
        <v>60</v>
      </c>
    </row>
    <row r="7" spans="1:9" ht="30">
      <c r="C7" s="36" t="s">
        <v>95</v>
      </c>
    </row>
  </sheetData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"/>
  <sheetViews>
    <sheetView topLeftCell="B1" workbookViewId="0">
      <selection activeCell="D10" sqref="D10"/>
    </sheetView>
  </sheetViews>
  <sheetFormatPr baseColWidth="10" defaultColWidth="11.42578125" defaultRowHeight="15"/>
  <cols>
    <col min="1" max="1" width="35.140625" customWidth="1"/>
    <col min="2" max="2" width="29.140625" customWidth="1"/>
    <col min="3" max="3" width="67.7109375" customWidth="1"/>
  </cols>
  <sheetData>
    <row r="1" spans="1:9" ht="45">
      <c r="A1" s="39" t="s">
        <v>18</v>
      </c>
      <c r="B1" s="5" t="s">
        <v>7</v>
      </c>
      <c r="C1" s="2" t="s">
        <v>19</v>
      </c>
      <c r="D1" t="s">
        <v>8</v>
      </c>
      <c r="E1" s="36" t="s">
        <v>91</v>
      </c>
    </row>
    <row r="2" spans="1:9" ht="30">
      <c r="A2" s="3" t="s">
        <v>1</v>
      </c>
      <c r="B2" s="9" t="s">
        <v>92</v>
      </c>
      <c r="C2" s="4" t="s">
        <v>20</v>
      </c>
      <c r="D2" s="27">
        <v>7.9835861835519246</v>
      </c>
      <c r="E2" s="27">
        <v>8.6388222357045326</v>
      </c>
      <c r="F2" s="44">
        <v>8.0500000000000007</v>
      </c>
      <c r="G2" s="44">
        <v>7.98</v>
      </c>
      <c r="H2" s="44">
        <f t="shared" ref="H2" si="0">FORECAST(H5,E2:G2,E5:G5)</f>
        <v>7.5641185095303172</v>
      </c>
      <c r="I2" s="44">
        <v>6.5</v>
      </c>
    </row>
    <row r="3" spans="1:9" ht="30">
      <c r="A3" s="3" t="s">
        <v>3</v>
      </c>
      <c r="B3" s="9" t="s">
        <v>92</v>
      </c>
      <c r="C3" s="4" t="s">
        <v>21</v>
      </c>
      <c r="D3">
        <v>15.5</v>
      </c>
      <c r="E3">
        <v>15.5</v>
      </c>
      <c r="F3" s="42">
        <v>15.5</v>
      </c>
      <c r="G3" s="42">
        <v>15.5</v>
      </c>
      <c r="H3" s="42">
        <v>15.5</v>
      </c>
      <c r="I3" s="42">
        <v>15.5</v>
      </c>
    </row>
    <row r="4" spans="1:9" ht="67.5">
      <c r="A4" s="3" t="s">
        <v>5</v>
      </c>
      <c r="B4" s="6"/>
      <c r="C4" s="2" t="s">
        <v>22</v>
      </c>
      <c r="D4" s="27">
        <f>D2/D3</f>
        <v>0.51507007635818869</v>
      </c>
      <c r="E4" s="27">
        <f>E2/E3</f>
        <v>0.55734337004545376</v>
      </c>
      <c r="F4" s="45">
        <f t="shared" ref="F4:I4" si="1">F2/F3</f>
        <v>0.51935483870967747</v>
      </c>
      <c r="G4" s="45">
        <f t="shared" si="1"/>
        <v>0.5148387096774194</v>
      </c>
      <c r="H4" s="45">
        <f t="shared" si="1"/>
        <v>0.48800764577614947</v>
      </c>
      <c r="I4" s="45">
        <f t="shared" si="1"/>
        <v>0.41935483870967744</v>
      </c>
    </row>
    <row r="5" spans="1:9">
      <c r="C5" s="41" t="s">
        <v>94</v>
      </c>
      <c r="D5" s="20">
        <v>2019</v>
      </c>
      <c r="E5" s="20">
        <v>2020</v>
      </c>
      <c r="F5" s="41">
        <v>2021</v>
      </c>
      <c r="G5" s="41">
        <v>2022</v>
      </c>
      <c r="H5" s="41">
        <v>2023</v>
      </c>
      <c r="I5" s="41">
        <v>2024</v>
      </c>
    </row>
    <row r="6" spans="1:9">
      <c r="C6" t="s">
        <v>96</v>
      </c>
      <c r="D6">
        <v>0.52</v>
      </c>
      <c r="I6">
        <v>0.42</v>
      </c>
    </row>
    <row r="7" spans="1:9" ht="30">
      <c r="C7" s="36" t="s">
        <v>95</v>
      </c>
    </row>
  </sheetData>
  <pageMargins left="0.7" right="0.7" top="0.75" bottom="0.75" header="0.3" footer="0.3"/>
  <pageSetup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AB5B-342A-4588-97F0-A59D141A7444}">
  <sheetPr>
    <tabColor rgb="FFC00000"/>
    <pageSetUpPr fitToPage="1"/>
  </sheetPr>
  <dimension ref="A1:I7"/>
  <sheetViews>
    <sheetView topLeftCell="C1" workbookViewId="0">
      <selection activeCell="I2" sqref="I2"/>
    </sheetView>
  </sheetViews>
  <sheetFormatPr baseColWidth="10" defaultColWidth="11.42578125" defaultRowHeight="15"/>
  <cols>
    <col min="1" max="1" width="35.140625" customWidth="1"/>
    <col min="2" max="2" width="29.140625" customWidth="1"/>
    <col min="3" max="3" width="67.7109375" customWidth="1"/>
  </cols>
  <sheetData>
    <row r="1" spans="1:9" ht="60">
      <c r="A1" s="39" t="s">
        <v>18</v>
      </c>
      <c r="B1" s="5" t="s">
        <v>7</v>
      </c>
      <c r="C1" s="2" t="s">
        <v>19</v>
      </c>
      <c r="D1" t="s">
        <v>8</v>
      </c>
      <c r="F1" s="52" t="s">
        <v>98</v>
      </c>
    </row>
    <row r="2" spans="1:9" ht="30">
      <c r="A2" s="3" t="s">
        <v>1</v>
      </c>
      <c r="B2" s="9" t="s">
        <v>92</v>
      </c>
      <c r="C2" s="4" t="s">
        <v>20</v>
      </c>
      <c r="D2" s="27">
        <v>7.9835861835519246</v>
      </c>
      <c r="E2" s="27">
        <v>8.6388222357045326</v>
      </c>
      <c r="F2" s="53">
        <v>7.95</v>
      </c>
      <c r="G2" s="44">
        <v>7.98</v>
      </c>
      <c r="H2" s="44">
        <f t="shared" ref="H2" si="0">FORECAST(H5,E2:G2,E5:G5)</f>
        <v>7.5307851761970142</v>
      </c>
      <c r="I2" s="44">
        <v>6.5</v>
      </c>
    </row>
    <row r="3" spans="1:9" ht="30">
      <c r="A3" s="3" t="s">
        <v>3</v>
      </c>
      <c r="B3" s="9" t="s">
        <v>92</v>
      </c>
      <c r="C3" s="4" t="s">
        <v>21</v>
      </c>
      <c r="D3">
        <v>15.5</v>
      </c>
      <c r="E3">
        <v>15.5</v>
      </c>
      <c r="F3" s="54">
        <v>15.5</v>
      </c>
      <c r="G3" s="42">
        <v>15.5</v>
      </c>
      <c r="H3" s="42">
        <v>15.5</v>
      </c>
      <c r="I3" s="42">
        <v>15.5</v>
      </c>
    </row>
    <row r="4" spans="1:9" ht="67.5">
      <c r="A4" s="3" t="s">
        <v>5</v>
      </c>
      <c r="B4" s="6"/>
      <c r="C4" s="2" t="s">
        <v>22</v>
      </c>
      <c r="D4" s="27">
        <f>D2/D3</f>
        <v>0.51507007635818869</v>
      </c>
      <c r="E4" s="27">
        <f>E2/E3</f>
        <v>0.55734337004545376</v>
      </c>
      <c r="F4" s="55">
        <f t="shared" ref="F4:I4" si="1">F2/F3</f>
        <v>0.51290322580645165</v>
      </c>
      <c r="G4" s="45">
        <f t="shared" si="1"/>
        <v>0.5148387096774194</v>
      </c>
      <c r="H4" s="45">
        <f t="shared" si="1"/>
        <v>0.48585710814174282</v>
      </c>
      <c r="I4" s="45">
        <f t="shared" si="1"/>
        <v>0.41935483870967744</v>
      </c>
    </row>
    <row r="5" spans="1:9" ht="15.75" thickBot="1">
      <c r="C5" s="41" t="s">
        <v>94</v>
      </c>
      <c r="D5" s="20">
        <v>2019</v>
      </c>
      <c r="E5" s="20">
        <v>2020</v>
      </c>
      <c r="F5" s="56">
        <v>2021</v>
      </c>
      <c r="G5" s="41">
        <v>2022</v>
      </c>
      <c r="H5" s="41">
        <v>2023</v>
      </c>
      <c r="I5" s="41">
        <v>2024</v>
      </c>
    </row>
    <row r="6" spans="1:9">
      <c r="C6" t="s">
        <v>96</v>
      </c>
      <c r="D6">
        <v>0.52</v>
      </c>
      <c r="I6">
        <v>0.42</v>
      </c>
    </row>
    <row r="7" spans="1:9" ht="30">
      <c r="C7" s="36" t="s">
        <v>95</v>
      </c>
    </row>
  </sheetData>
  <pageMargins left="0.7" right="0.7" top="0.75" bottom="0.75" header="0.3" footer="0.3"/>
  <pageSetup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"/>
  <sheetViews>
    <sheetView workbookViewId="0">
      <selection activeCell="C4" sqref="C4"/>
    </sheetView>
  </sheetViews>
  <sheetFormatPr baseColWidth="10" defaultColWidth="11.42578125" defaultRowHeight="15"/>
  <cols>
    <col min="1" max="2" width="24.7109375" customWidth="1"/>
    <col min="3" max="3" width="67.7109375" customWidth="1"/>
    <col min="4" max="4" width="16.42578125" customWidth="1"/>
  </cols>
  <sheetData>
    <row r="1" spans="1:5" ht="45">
      <c r="A1" s="1" t="s">
        <v>10</v>
      </c>
      <c r="B1" s="5" t="s">
        <v>7</v>
      </c>
      <c r="C1" s="2" t="s">
        <v>0</v>
      </c>
      <c r="D1" s="7" t="s">
        <v>8</v>
      </c>
      <c r="E1" s="7" t="s">
        <v>9</v>
      </c>
    </row>
    <row r="2" spans="1:5" ht="45">
      <c r="A2" s="3" t="s">
        <v>1</v>
      </c>
      <c r="B2" s="9" t="s">
        <v>17</v>
      </c>
      <c r="C2" s="4" t="s">
        <v>2</v>
      </c>
      <c r="D2" s="8">
        <v>8</v>
      </c>
      <c r="E2" s="8">
        <v>10</v>
      </c>
    </row>
    <row r="3" spans="1:5" ht="45">
      <c r="A3" s="3" t="s">
        <v>3</v>
      </c>
      <c r="B3" s="9" t="s">
        <v>17</v>
      </c>
      <c r="C3" s="4" t="s">
        <v>4</v>
      </c>
      <c r="D3" s="8">
        <v>9</v>
      </c>
      <c r="E3" s="8">
        <v>9</v>
      </c>
    </row>
    <row r="4" spans="1:5" ht="40.5">
      <c r="A4" s="3" t="s">
        <v>5</v>
      </c>
      <c r="B4" s="6"/>
      <c r="C4" s="2" t="s">
        <v>6</v>
      </c>
      <c r="D4" s="8">
        <f>(D2/D3) *100</f>
        <v>88.888888888888886</v>
      </c>
      <c r="E4" s="8">
        <f>(E2/E3) *100</f>
        <v>111.11111111111111</v>
      </c>
    </row>
  </sheetData>
  <pageMargins left="0.7" right="0.7" top="0.75" bottom="0.75" header="0.3" footer="0.3"/>
  <pageSetup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N41"/>
  <sheetViews>
    <sheetView zoomScale="93" zoomScaleNormal="89" workbookViewId="0">
      <pane xSplit="1" ySplit="1" topLeftCell="B2" activePane="bottomRight" state="frozen"/>
      <selection activeCell="K35" sqref="K35"/>
      <selection pane="topRight" activeCell="K35" sqref="K35"/>
      <selection pane="bottomLeft" activeCell="K35" sqref="K35"/>
      <selection pane="bottomRight" activeCell="K35" sqref="K35"/>
    </sheetView>
  </sheetViews>
  <sheetFormatPr baseColWidth="10" defaultColWidth="11.42578125" defaultRowHeight="15"/>
  <cols>
    <col min="1" max="1" width="20.42578125" bestFit="1" customWidth="1"/>
    <col min="2" max="2" width="17.28515625" customWidth="1"/>
    <col min="3" max="3" width="11.140625" customWidth="1"/>
    <col min="4" max="4" width="18" customWidth="1"/>
    <col min="5" max="5" width="15.85546875" customWidth="1"/>
    <col min="6" max="6" width="26.140625" customWidth="1"/>
    <col min="8" max="14" width="0" hidden="1" customWidth="1"/>
  </cols>
  <sheetData>
    <row r="1" spans="1:14" ht="50.25" customHeight="1">
      <c r="A1" s="13" t="s">
        <v>23</v>
      </c>
      <c r="B1" s="14" t="s">
        <v>66</v>
      </c>
      <c r="C1" s="14" t="s">
        <v>90</v>
      </c>
      <c r="D1" s="14" t="s">
        <v>97</v>
      </c>
      <c r="E1" s="14" t="s">
        <v>93</v>
      </c>
      <c r="F1" s="15" t="s">
        <v>24</v>
      </c>
      <c r="I1" s="15" t="s">
        <v>84</v>
      </c>
      <c r="J1" s="15" t="s">
        <v>85</v>
      </c>
      <c r="K1" s="15" t="s">
        <v>86</v>
      </c>
      <c r="L1" s="15" t="s">
        <v>87</v>
      </c>
      <c r="M1" s="15" t="s">
        <v>88</v>
      </c>
      <c r="N1" s="15" t="s">
        <v>89</v>
      </c>
    </row>
    <row r="2" spans="1:14">
      <c r="A2" s="16" t="s">
        <v>25</v>
      </c>
      <c r="B2" s="17">
        <v>582</v>
      </c>
      <c r="C2" s="17">
        <v>36</v>
      </c>
      <c r="D2" s="17">
        <v>269</v>
      </c>
      <c r="E2">
        <v>1</v>
      </c>
      <c r="F2">
        <f t="shared" ref="F2:F33" si="0">((B2/$B$34)*(1/4))+((C2/$C$34)*(1/4))+((D2/$D$34)*(1/4))+((E2/$E$34)*(1/4))</f>
        <v>4.497140411291161E-2</v>
      </c>
      <c r="H2" t="s">
        <v>83</v>
      </c>
      <c r="I2">
        <v>0</v>
      </c>
      <c r="J2">
        <v>11</v>
      </c>
      <c r="K2">
        <v>0</v>
      </c>
      <c r="L2">
        <v>5</v>
      </c>
      <c r="M2">
        <v>1</v>
      </c>
    </row>
    <row r="3" spans="1:14">
      <c r="A3" s="16" t="s">
        <v>26</v>
      </c>
      <c r="B3" s="17">
        <v>2045</v>
      </c>
      <c r="C3" s="17">
        <v>92</v>
      </c>
      <c r="D3" s="17">
        <v>1057</v>
      </c>
      <c r="E3">
        <v>1</v>
      </c>
      <c r="F3">
        <f t="shared" si="0"/>
        <v>0.12002714935869108</v>
      </c>
      <c r="H3" t="s">
        <v>26</v>
      </c>
      <c r="I3">
        <v>9</v>
      </c>
      <c r="J3">
        <v>15</v>
      </c>
      <c r="K3">
        <v>2</v>
      </c>
      <c r="L3">
        <v>35</v>
      </c>
      <c r="M3">
        <v>1</v>
      </c>
    </row>
    <row r="4" spans="1:14">
      <c r="A4" s="16" t="s">
        <v>27</v>
      </c>
      <c r="B4" s="17">
        <v>466</v>
      </c>
      <c r="C4" s="17">
        <v>15</v>
      </c>
      <c r="D4" s="17">
        <v>254</v>
      </c>
      <c r="E4">
        <v>1</v>
      </c>
      <c r="F4">
        <f t="shared" si="0"/>
        <v>3.2203396144009883E-2</v>
      </c>
      <c r="H4" t="s">
        <v>27</v>
      </c>
      <c r="I4">
        <v>6</v>
      </c>
      <c r="J4">
        <v>9</v>
      </c>
      <c r="K4">
        <v>1</v>
      </c>
      <c r="L4">
        <v>6</v>
      </c>
      <c r="M4">
        <v>1</v>
      </c>
    </row>
    <row r="5" spans="1:14">
      <c r="A5" s="16" t="s">
        <v>28</v>
      </c>
      <c r="B5" s="17">
        <v>144</v>
      </c>
      <c r="C5" s="17">
        <v>10</v>
      </c>
      <c r="D5" s="17">
        <v>182</v>
      </c>
      <c r="E5">
        <v>1</v>
      </c>
      <c r="F5">
        <f t="shared" si="0"/>
        <v>2.2302710648897366E-2</v>
      </c>
      <c r="H5" t="s">
        <v>28</v>
      </c>
      <c r="I5">
        <v>1</v>
      </c>
      <c r="J5">
        <v>9</v>
      </c>
      <c r="K5">
        <v>0</v>
      </c>
      <c r="L5">
        <v>0</v>
      </c>
      <c r="M5">
        <v>1</v>
      </c>
    </row>
    <row r="6" spans="1:14">
      <c r="A6" s="16" t="s">
        <v>29</v>
      </c>
      <c r="B6" s="17">
        <v>698</v>
      </c>
      <c r="C6" s="17">
        <v>33</v>
      </c>
      <c r="D6" s="17">
        <v>404</v>
      </c>
      <c r="E6">
        <v>1</v>
      </c>
      <c r="F6">
        <f t="shared" si="0"/>
        <v>4.9366139288293337E-2</v>
      </c>
      <c r="H6" t="s">
        <v>67</v>
      </c>
      <c r="I6">
        <v>0</v>
      </c>
      <c r="J6">
        <v>9</v>
      </c>
      <c r="K6">
        <v>0</v>
      </c>
      <c r="L6">
        <v>5</v>
      </c>
      <c r="M6">
        <v>1</v>
      </c>
    </row>
    <row r="7" spans="1:14">
      <c r="A7" s="16" t="s">
        <v>30</v>
      </c>
      <c r="B7" s="17">
        <v>1160</v>
      </c>
      <c r="C7" s="17">
        <v>78</v>
      </c>
      <c r="D7" s="17">
        <v>620</v>
      </c>
      <c r="E7">
        <v>1</v>
      </c>
      <c r="F7">
        <f t="shared" si="0"/>
        <v>8.5650939513908869E-2</v>
      </c>
      <c r="H7" t="s">
        <v>30</v>
      </c>
      <c r="I7">
        <v>2</v>
      </c>
      <c r="J7">
        <v>19</v>
      </c>
      <c r="K7">
        <v>0</v>
      </c>
      <c r="L7">
        <v>5</v>
      </c>
      <c r="M7">
        <v>1</v>
      </c>
    </row>
    <row r="8" spans="1:14">
      <c r="A8" s="16" t="s">
        <v>31</v>
      </c>
      <c r="B8" s="17">
        <v>15184</v>
      </c>
      <c r="C8" s="17">
        <v>504</v>
      </c>
      <c r="D8" s="17">
        <v>8495</v>
      </c>
      <c r="E8">
        <v>26</v>
      </c>
      <c r="F8">
        <f t="shared" si="0"/>
        <v>1</v>
      </c>
      <c r="H8" t="s">
        <v>73</v>
      </c>
      <c r="I8">
        <v>80</v>
      </c>
      <c r="J8">
        <v>30</v>
      </c>
      <c r="K8">
        <v>23</v>
      </c>
      <c r="L8">
        <v>314</v>
      </c>
      <c r="M8">
        <v>26</v>
      </c>
    </row>
    <row r="9" spans="1:14">
      <c r="A9" s="16" t="s">
        <v>32</v>
      </c>
      <c r="B9" s="17">
        <v>1195</v>
      </c>
      <c r="C9" s="17">
        <v>56</v>
      </c>
      <c r="D9" s="17">
        <v>558</v>
      </c>
      <c r="E9">
        <v>1</v>
      </c>
      <c r="F9">
        <f t="shared" si="0"/>
        <v>7.3489902882671182E-2</v>
      </c>
      <c r="H9" t="s">
        <v>74</v>
      </c>
      <c r="I9">
        <v>5</v>
      </c>
      <c r="J9">
        <v>30</v>
      </c>
      <c r="K9">
        <v>0</v>
      </c>
      <c r="L9">
        <v>17</v>
      </c>
      <c r="M9">
        <v>1</v>
      </c>
    </row>
    <row r="10" spans="1:14">
      <c r="A10" s="16" t="s">
        <v>33</v>
      </c>
      <c r="B10" s="17">
        <v>235</v>
      </c>
      <c r="C10" s="17">
        <v>12</v>
      </c>
      <c r="D10" s="17">
        <v>228</v>
      </c>
      <c r="E10">
        <v>2</v>
      </c>
      <c r="F10">
        <f t="shared" si="0"/>
        <v>3.5762183920221083E-2</v>
      </c>
      <c r="H10" t="s">
        <v>33</v>
      </c>
      <c r="I10">
        <v>2</v>
      </c>
      <c r="J10">
        <v>8</v>
      </c>
      <c r="K10">
        <v>1</v>
      </c>
      <c r="L10">
        <v>10</v>
      </c>
      <c r="M10">
        <v>2</v>
      </c>
    </row>
    <row r="11" spans="1:14">
      <c r="A11" s="16" t="s">
        <v>34</v>
      </c>
      <c r="B11" s="17">
        <v>405</v>
      </c>
      <c r="C11" s="17">
        <v>23</v>
      </c>
      <c r="D11" s="17">
        <v>233</v>
      </c>
      <c r="E11">
        <v>1</v>
      </c>
      <c r="F11">
        <f t="shared" si="0"/>
        <v>3.454929283707997E-2</v>
      </c>
      <c r="H11" t="s">
        <v>68</v>
      </c>
      <c r="I11">
        <v>0</v>
      </c>
      <c r="J11">
        <v>4</v>
      </c>
      <c r="K11">
        <v>0</v>
      </c>
      <c r="L11">
        <v>1</v>
      </c>
      <c r="M11">
        <v>1</v>
      </c>
    </row>
    <row r="12" spans="1:14">
      <c r="A12" s="16" t="s">
        <v>35</v>
      </c>
      <c r="B12" s="17">
        <v>3197</v>
      </c>
      <c r="C12" s="17">
        <v>121</v>
      </c>
      <c r="D12" s="17">
        <v>1694</v>
      </c>
      <c r="E12">
        <v>0</v>
      </c>
      <c r="F12">
        <f t="shared" si="0"/>
        <v>0.16251034077956342</v>
      </c>
      <c r="H12" t="s">
        <v>75</v>
      </c>
      <c r="I12">
        <v>4</v>
      </c>
      <c r="J12">
        <v>22</v>
      </c>
      <c r="K12">
        <v>2</v>
      </c>
      <c r="L12">
        <v>22</v>
      </c>
      <c r="M12">
        <v>0</v>
      </c>
    </row>
    <row r="13" spans="1:14">
      <c r="A13" s="16" t="s">
        <v>36</v>
      </c>
      <c r="B13" s="17">
        <v>1741</v>
      </c>
      <c r="C13" s="17">
        <v>85</v>
      </c>
      <c r="D13" s="17">
        <v>1075</v>
      </c>
      <c r="E13">
        <v>1</v>
      </c>
      <c r="F13">
        <f t="shared" si="0"/>
        <v>0.11207938179925631</v>
      </c>
      <c r="H13" t="s">
        <v>36</v>
      </c>
      <c r="I13">
        <v>22</v>
      </c>
      <c r="J13">
        <v>15</v>
      </c>
      <c r="K13">
        <v>2</v>
      </c>
      <c r="L13">
        <v>41</v>
      </c>
      <c r="M13">
        <v>1</v>
      </c>
    </row>
    <row r="14" spans="1:14">
      <c r="A14" s="16" t="s">
        <v>37</v>
      </c>
      <c r="B14" s="17">
        <v>679</v>
      </c>
      <c r="C14" s="17">
        <v>32</v>
      </c>
      <c r="D14" s="17">
        <v>192</v>
      </c>
      <c r="E14">
        <v>1</v>
      </c>
      <c r="F14">
        <f t="shared" si="0"/>
        <v>4.231831415174054E-2</v>
      </c>
      <c r="H14" t="s">
        <v>69</v>
      </c>
      <c r="I14">
        <v>0</v>
      </c>
      <c r="J14">
        <v>5</v>
      </c>
      <c r="K14">
        <v>0</v>
      </c>
      <c r="L14">
        <v>4</v>
      </c>
      <c r="M14">
        <v>1</v>
      </c>
    </row>
    <row r="15" spans="1:14">
      <c r="A15" s="16" t="s">
        <v>38</v>
      </c>
      <c r="B15" s="17">
        <v>681</v>
      </c>
      <c r="C15" s="17">
        <v>44</v>
      </c>
      <c r="D15" s="17">
        <v>508</v>
      </c>
      <c r="E15">
        <v>1</v>
      </c>
      <c r="F15">
        <f t="shared" si="0"/>
        <v>5.7603212496426269E-2</v>
      </c>
      <c r="H15" t="s">
        <v>70</v>
      </c>
      <c r="I15">
        <v>0</v>
      </c>
      <c r="J15">
        <v>18</v>
      </c>
      <c r="K15">
        <v>0</v>
      </c>
      <c r="L15">
        <v>8</v>
      </c>
      <c r="M15">
        <v>1</v>
      </c>
    </row>
    <row r="16" spans="1:14">
      <c r="A16" s="16" t="s">
        <v>39</v>
      </c>
      <c r="B16" s="17">
        <v>3514</v>
      </c>
      <c r="C16" s="17">
        <v>224</v>
      </c>
      <c r="D16" s="17">
        <v>1908</v>
      </c>
      <c r="E16">
        <v>0</v>
      </c>
      <c r="F16">
        <f t="shared" si="0"/>
        <v>0.22511874266900389</v>
      </c>
      <c r="H16" t="s">
        <v>39</v>
      </c>
      <c r="I16">
        <v>5</v>
      </c>
      <c r="J16">
        <v>46</v>
      </c>
      <c r="K16">
        <v>0</v>
      </c>
      <c r="L16">
        <v>17</v>
      </c>
      <c r="M16">
        <v>0</v>
      </c>
    </row>
    <row r="17" spans="1:14">
      <c r="A17" s="16" t="s">
        <v>40</v>
      </c>
      <c r="B17" s="17">
        <v>1623</v>
      </c>
      <c r="C17" s="17">
        <v>68</v>
      </c>
      <c r="D17" s="17">
        <v>818</v>
      </c>
      <c r="E17">
        <v>1</v>
      </c>
      <c r="F17">
        <f t="shared" si="0"/>
        <v>9.4140735040775969E-2</v>
      </c>
      <c r="H17" t="s">
        <v>76</v>
      </c>
      <c r="I17">
        <v>2</v>
      </c>
      <c r="J17">
        <v>15</v>
      </c>
      <c r="K17">
        <v>1</v>
      </c>
      <c r="L17">
        <v>18</v>
      </c>
      <c r="M17">
        <v>1</v>
      </c>
    </row>
    <row r="18" spans="1:14">
      <c r="A18" s="16" t="s">
        <v>41</v>
      </c>
      <c r="B18" s="17">
        <v>1845</v>
      </c>
      <c r="C18" s="17">
        <v>69</v>
      </c>
      <c r="D18" s="17">
        <v>1092</v>
      </c>
      <c r="E18">
        <v>1</v>
      </c>
      <c r="F18">
        <f t="shared" si="0"/>
        <v>0.10635549692063093</v>
      </c>
      <c r="H18" t="s">
        <v>41</v>
      </c>
      <c r="I18">
        <v>21</v>
      </c>
      <c r="J18">
        <v>14</v>
      </c>
      <c r="K18">
        <v>1</v>
      </c>
      <c r="L18">
        <v>39</v>
      </c>
      <c r="M18">
        <v>1</v>
      </c>
    </row>
    <row r="19" spans="1:14">
      <c r="A19" s="16" t="s">
        <v>42</v>
      </c>
      <c r="B19" s="17">
        <v>230</v>
      </c>
      <c r="C19" s="17">
        <v>11</v>
      </c>
      <c r="D19" s="17">
        <v>163</v>
      </c>
      <c r="E19">
        <v>0</v>
      </c>
      <c r="F19">
        <f t="shared" si="0"/>
        <v>1.4040169509744682E-2</v>
      </c>
      <c r="H19" t="s">
        <v>71</v>
      </c>
      <c r="I19">
        <v>0</v>
      </c>
      <c r="J19">
        <v>4</v>
      </c>
      <c r="K19">
        <v>0</v>
      </c>
      <c r="L19">
        <v>2</v>
      </c>
      <c r="M19">
        <v>0</v>
      </c>
    </row>
    <row r="20" spans="1:14">
      <c r="A20" s="16" t="s">
        <v>43</v>
      </c>
      <c r="B20" s="17">
        <v>2805</v>
      </c>
      <c r="C20" s="17">
        <v>172</v>
      </c>
      <c r="D20" s="17">
        <v>1477</v>
      </c>
      <c r="E20">
        <v>1</v>
      </c>
      <c r="F20">
        <f t="shared" si="0"/>
        <v>0.18458307269032451</v>
      </c>
      <c r="H20" t="s">
        <v>77</v>
      </c>
      <c r="I20">
        <v>11</v>
      </c>
      <c r="J20">
        <v>32</v>
      </c>
      <c r="K20">
        <v>1</v>
      </c>
      <c r="L20">
        <v>38</v>
      </c>
      <c r="M20">
        <v>1</v>
      </c>
      <c r="N20">
        <v>3</v>
      </c>
    </row>
    <row r="21" spans="1:14">
      <c r="A21" s="16" t="s">
        <v>44</v>
      </c>
      <c r="B21" s="17">
        <v>503</v>
      </c>
      <c r="C21" s="17">
        <v>31</v>
      </c>
      <c r="D21" s="17">
        <v>345</v>
      </c>
      <c r="E21">
        <v>1</v>
      </c>
      <c r="F21">
        <f t="shared" si="0"/>
        <v>4.3427143878179746E-2</v>
      </c>
      <c r="H21" t="s">
        <v>44</v>
      </c>
      <c r="I21">
        <v>1</v>
      </c>
      <c r="J21">
        <v>7</v>
      </c>
      <c r="K21">
        <v>0</v>
      </c>
      <c r="L21">
        <v>7</v>
      </c>
      <c r="M21">
        <v>1</v>
      </c>
    </row>
    <row r="22" spans="1:14">
      <c r="A22" s="16" t="s">
        <v>45</v>
      </c>
      <c r="B22" s="17">
        <v>2697</v>
      </c>
      <c r="C22" s="17">
        <v>104</v>
      </c>
      <c r="D22" s="17">
        <v>1241</v>
      </c>
      <c r="E22">
        <v>2</v>
      </c>
      <c r="F22">
        <f t="shared" si="0"/>
        <v>0.1517448490909159</v>
      </c>
      <c r="H22" t="s">
        <v>45</v>
      </c>
      <c r="I22">
        <v>8</v>
      </c>
      <c r="J22">
        <v>16</v>
      </c>
      <c r="K22">
        <v>1</v>
      </c>
      <c r="L22">
        <v>31</v>
      </c>
      <c r="M22">
        <v>2</v>
      </c>
    </row>
    <row r="23" spans="1:14">
      <c r="A23" s="16" t="s">
        <v>46</v>
      </c>
      <c r="B23" s="17">
        <v>1542</v>
      </c>
      <c r="C23" s="17">
        <v>84</v>
      </c>
      <c r="D23" s="17">
        <v>831</v>
      </c>
      <c r="E23">
        <v>1</v>
      </c>
      <c r="F23">
        <f t="shared" si="0"/>
        <v>0.101126180289941</v>
      </c>
      <c r="H23" t="s">
        <v>78</v>
      </c>
      <c r="I23">
        <v>17</v>
      </c>
      <c r="J23">
        <v>18</v>
      </c>
      <c r="K23">
        <v>0</v>
      </c>
      <c r="L23">
        <v>22</v>
      </c>
      <c r="M23">
        <v>1</v>
      </c>
      <c r="N23">
        <v>2</v>
      </c>
    </row>
    <row r="24" spans="1:14">
      <c r="A24" s="16" t="s">
        <v>47</v>
      </c>
      <c r="B24" s="17">
        <v>246</v>
      </c>
      <c r="C24" s="17">
        <v>13</v>
      </c>
      <c r="D24" s="17">
        <v>146</v>
      </c>
      <c r="E24">
        <v>1</v>
      </c>
      <c r="F24">
        <f t="shared" si="0"/>
        <v>2.4410758521375565E-2</v>
      </c>
      <c r="H24" t="s">
        <v>47</v>
      </c>
      <c r="I24">
        <v>1</v>
      </c>
      <c r="J24">
        <v>7</v>
      </c>
      <c r="K24">
        <v>0</v>
      </c>
      <c r="L24">
        <v>0</v>
      </c>
      <c r="M24">
        <v>1</v>
      </c>
      <c r="N24">
        <v>1</v>
      </c>
    </row>
    <row r="25" spans="1:14">
      <c r="A25" s="16" t="s">
        <v>48</v>
      </c>
      <c r="B25" s="17">
        <v>1365</v>
      </c>
      <c r="C25" s="17">
        <v>91</v>
      </c>
      <c r="D25" s="17">
        <v>749</v>
      </c>
      <c r="E25">
        <v>1</v>
      </c>
      <c r="F25">
        <f t="shared" si="0"/>
        <v>9.9270966442101566E-2</v>
      </c>
      <c r="H25" t="s">
        <v>79</v>
      </c>
      <c r="I25">
        <v>14</v>
      </c>
      <c r="J25">
        <v>16</v>
      </c>
      <c r="K25">
        <v>0</v>
      </c>
      <c r="L25">
        <v>35</v>
      </c>
      <c r="M25">
        <v>1</v>
      </c>
    </row>
    <row r="26" spans="1:14">
      <c r="A26" s="16" t="s">
        <v>49</v>
      </c>
      <c r="B26" s="17">
        <v>1084</v>
      </c>
      <c r="C26" s="17">
        <v>55</v>
      </c>
      <c r="D26" s="17">
        <v>568</v>
      </c>
      <c r="E26">
        <v>1</v>
      </c>
      <c r="F26">
        <f t="shared" si="0"/>
        <v>7.1460580230999188E-2</v>
      </c>
      <c r="H26" t="s">
        <v>49</v>
      </c>
      <c r="I26">
        <v>2</v>
      </c>
      <c r="J26">
        <v>12</v>
      </c>
      <c r="K26">
        <v>0</v>
      </c>
      <c r="L26">
        <v>10</v>
      </c>
      <c r="M26">
        <v>1</v>
      </c>
    </row>
    <row r="27" spans="1:14">
      <c r="A27" s="16" t="s">
        <v>50</v>
      </c>
      <c r="B27" s="17">
        <v>1328</v>
      </c>
      <c r="C27" s="17">
        <v>57</v>
      </c>
      <c r="D27" s="17">
        <v>767</v>
      </c>
      <c r="E27">
        <v>1</v>
      </c>
      <c r="F27">
        <f t="shared" si="0"/>
        <v>8.2326416555405013E-2</v>
      </c>
      <c r="H27" t="s">
        <v>50</v>
      </c>
      <c r="I27">
        <v>6</v>
      </c>
      <c r="J27">
        <v>19</v>
      </c>
      <c r="K27">
        <v>0</v>
      </c>
      <c r="L27">
        <v>24</v>
      </c>
      <c r="M27">
        <v>1</v>
      </c>
    </row>
    <row r="28" spans="1:14">
      <c r="A28" s="16" t="s">
        <v>51</v>
      </c>
      <c r="B28" s="17">
        <v>550</v>
      </c>
      <c r="C28" s="17">
        <v>48</v>
      </c>
      <c r="D28" s="17">
        <v>272</v>
      </c>
      <c r="E28">
        <v>1</v>
      </c>
      <c r="F28">
        <f t="shared" si="0"/>
        <v>5.0485201903189517E-2</v>
      </c>
      <c r="H28" t="s">
        <v>82</v>
      </c>
      <c r="I28">
        <v>0</v>
      </c>
      <c r="J28">
        <v>6</v>
      </c>
      <c r="K28">
        <v>0</v>
      </c>
      <c r="L28">
        <v>5</v>
      </c>
      <c r="M28">
        <v>1</v>
      </c>
    </row>
    <row r="29" spans="1:14">
      <c r="A29" s="16" t="s">
        <v>52</v>
      </c>
      <c r="B29" s="17">
        <v>707</v>
      </c>
      <c r="C29" s="17">
        <v>36</v>
      </c>
      <c r="D29" s="17">
        <v>363</v>
      </c>
      <c r="E29">
        <v>1</v>
      </c>
      <c r="F29">
        <f t="shared" si="0"/>
        <v>4.979582471053582E-2</v>
      </c>
      <c r="H29" t="s">
        <v>52</v>
      </c>
      <c r="I29">
        <v>1</v>
      </c>
      <c r="J29">
        <v>12</v>
      </c>
      <c r="K29">
        <v>0</v>
      </c>
      <c r="L29">
        <v>4</v>
      </c>
      <c r="M29">
        <v>1</v>
      </c>
      <c r="N29">
        <v>1</v>
      </c>
    </row>
    <row r="30" spans="1:14">
      <c r="A30" s="16" t="s">
        <v>53</v>
      </c>
      <c r="B30" s="17">
        <v>394</v>
      </c>
      <c r="C30" s="17">
        <v>17</v>
      </c>
      <c r="D30" s="17">
        <v>173</v>
      </c>
      <c r="E30">
        <v>1</v>
      </c>
      <c r="F30">
        <f t="shared" si="0"/>
        <v>2.9626246108745886E-2</v>
      </c>
      <c r="H30" t="s">
        <v>53</v>
      </c>
      <c r="I30">
        <v>1</v>
      </c>
      <c r="J30">
        <v>6</v>
      </c>
      <c r="K30">
        <v>0</v>
      </c>
      <c r="L30">
        <v>2</v>
      </c>
      <c r="M30">
        <v>1</v>
      </c>
    </row>
    <row r="31" spans="1:14">
      <c r="A31" s="16" t="s">
        <v>54</v>
      </c>
      <c r="B31" s="17">
        <v>2137</v>
      </c>
      <c r="C31" s="17">
        <v>106</v>
      </c>
      <c r="D31" s="17">
        <v>863</v>
      </c>
      <c r="E31">
        <v>1</v>
      </c>
      <c r="F31">
        <f t="shared" si="0"/>
        <v>0.12277710544421119</v>
      </c>
      <c r="H31" t="s">
        <v>80</v>
      </c>
      <c r="I31">
        <v>1</v>
      </c>
      <c r="J31">
        <v>20</v>
      </c>
      <c r="K31">
        <v>1</v>
      </c>
      <c r="L31">
        <v>10</v>
      </c>
      <c r="M31">
        <v>1</v>
      </c>
      <c r="N31">
        <v>1</v>
      </c>
    </row>
    <row r="32" spans="1:14" s="20" customFormat="1">
      <c r="A32" s="18" t="s">
        <v>55</v>
      </c>
      <c r="B32" s="19">
        <v>1123</v>
      </c>
      <c r="C32" s="19">
        <v>47</v>
      </c>
      <c r="D32" s="19">
        <v>716</v>
      </c>
      <c r="E32">
        <v>1</v>
      </c>
      <c r="F32">
        <f t="shared" si="0"/>
        <v>7.2489952787614775E-2</v>
      </c>
      <c r="H32" t="s">
        <v>81</v>
      </c>
      <c r="I32">
        <v>9</v>
      </c>
      <c r="J32" s="20">
        <v>36</v>
      </c>
      <c r="K32" s="20">
        <v>1</v>
      </c>
      <c r="L32">
        <v>19</v>
      </c>
      <c r="M32" s="20">
        <v>1</v>
      </c>
    </row>
    <row r="33" spans="1:13">
      <c r="A33" s="21" t="s">
        <v>56</v>
      </c>
      <c r="B33" s="22">
        <v>406</v>
      </c>
      <c r="C33" s="23">
        <v>20</v>
      </c>
      <c r="D33" s="22">
        <v>293</v>
      </c>
      <c r="E33">
        <v>1</v>
      </c>
      <c r="F33">
        <f t="shared" si="0"/>
        <v>3.4843406854289563E-2</v>
      </c>
      <c r="H33" t="s">
        <v>72</v>
      </c>
      <c r="I33">
        <v>0</v>
      </c>
      <c r="J33">
        <v>5</v>
      </c>
      <c r="K33">
        <v>0</v>
      </c>
      <c r="L33">
        <v>4</v>
      </c>
      <c r="M33">
        <v>1</v>
      </c>
    </row>
    <row r="34" spans="1:13">
      <c r="A34" s="24" t="s">
        <v>57</v>
      </c>
      <c r="B34" s="32">
        <f>MAX(B2:B33)</f>
        <v>15184</v>
      </c>
      <c r="C34" s="32">
        <f>MAX(C2:C33)</f>
        <v>504</v>
      </c>
      <c r="D34" s="32">
        <f>MAX(D2:D33)</f>
        <v>8495</v>
      </c>
      <c r="E34" s="32">
        <f>MAX(E2:E33)</f>
        <v>26</v>
      </c>
      <c r="F34" s="25">
        <f>MAX(F2:F33)</f>
        <v>1</v>
      </c>
      <c r="H34" t="s">
        <v>64</v>
      </c>
      <c r="I34">
        <v>0.54</v>
      </c>
      <c r="J34">
        <v>0.4</v>
      </c>
      <c r="K34">
        <v>0.56999999999999995</v>
      </c>
      <c r="L34">
        <v>0.54</v>
      </c>
      <c r="M34">
        <v>0.52</v>
      </c>
    </row>
    <row r="35" spans="1:13">
      <c r="A35" s="25"/>
      <c r="B35" s="25"/>
      <c r="C35" s="25"/>
      <c r="D35" s="26"/>
      <c r="E35" s="25"/>
      <c r="F35" s="27"/>
    </row>
    <row r="36" spans="1:13">
      <c r="A36" s="25"/>
      <c r="B36" s="25"/>
      <c r="C36" s="25"/>
      <c r="D36" s="26"/>
      <c r="E36" s="25"/>
      <c r="F36" s="27"/>
    </row>
    <row r="37" spans="1:13">
      <c r="A37" s="25"/>
      <c r="B37" s="25"/>
      <c r="C37" s="25"/>
      <c r="D37" s="26"/>
      <c r="E37" s="25"/>
      <c r="F37" s="28"/>
    </row>
    <row r="38" spans="1:13">
      <c r="D38" s="29"/>
    </row>
    <row r="39" spans="1:13">
      <c r="D39" s="29"/>
      <c r="H39" s="20"/>
      <c r="I39" s="20"/>
    </row>
    <row r="40" spans="1:13">
      <c r="D40" s="29"/>
    </row>
    <row r="41" spans="1:13">
      <c r="D41" s="29"/>
    </row>
  </sheetData>
  <autoFilter ref="A1:F33" xr:uid="{00000000-0009-0000-0000-000003000000}">
    <sortState ref="A2:F34">
      <sortCondition ref="A1:A34"/>
    </sortState>
  </autoFilter>
  <pageMargins left="0.7" right="0.7" top="0.75" bottom="0.75" header="0.3" footer="0.3"/>
  <pageSetup paperSize="9" scale="72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G36"/>
  <sheetViews>
    <sheetView workbookViewId="0">
      <selection activeCell="K35" sqref="K35"/>
    </sheetView>
  </sheetViews>
  <sheetFormatPr baseColWidth="10" defaultColWidth="11.42578125" defaultRowHeight="15"/>
  <cols>
    <col min="2" max="2" width="15.28515625" customWidth="1"/>
    <col min="4" max="4" width="6.42578125" bestFit="1" customWidth="1"/>
    <col min="5" max="5" width="9.85546875" customWidth="1"/>
    <col min="6" max="6" width="12" bestFit="1" customWidth="1"/>
    <col min="8" max="8" width="12" bestFit="1" customWidth="1"/>
  </cols>
  <sheetData>
    <row r="1" spans="1:7">
      <c r="A1" t="s">
        <v>23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</row>
    <row r="2" spans="1:7">
      <c r="A2" t="s">
        <v>42</v>
      </c>
      <c r="B2" s="27">
        <v>1.4040169509744682E-2</v>
      </c>
      <c r="C2" s="30">
        <f>B2</f>
        <v>1.4040169509744682E-2</v>
      </c>
      <c r="D2" s="30">
        <f>C2/$B$34</f>
        <v>4.0923211370601205E-3</v>
      </c>
      <c r="E2" s="30">
        <v>3.125E-2</v>
      </c>
      <c r="F2" s="30">
        <f>E2-D2</f>
        <v>2.715767886293988E-2</v>
      </c>
    </row>
    <row r="3" spans="1:7">
      <c r="A3" t="s">
        <v>28</v>
      </c>
      <c r="B3" s="27">
        <v>2.2302710648897366E-2</v>
      </c>
      <c r="C3" s="30">
        <f>+C2+B3</f>
        <v>3.6342880158642052E-2</v>
      </c>
      <c r="D3" s="30">
        <f t="shared" ref="D3:D33" si="0">C3/$B$34</f>
        <v>1.0592944519055049E-2</v>
      </c>
      <c r="E3" s="30">
        <f>+E2+1/32</f>
        <v>6.25E-2</v>
      </c>
      <c r="F3" s="30">
        <f t="shared" ref="F3:F32" si="1">E3-D3</f>
        <v>5.1907055480944951E-2</v>
      </c>
    </row>
    <row r="4" spans="1:7">
      <c r="A4" t="s">
        <v>47</v>
      </c>
      <c r="B4" s="27">
        <v>2.4410758521375565E-2</v>
      </c>
      <c r="C4" s="30">
        <f t="shared" ref="C4:C33" si="2">+C3+B4</f>
        <v>6.0753638680017617E-2</v>
      </c>
      <c r="D4" s="30">
        <f t="shared" si="0"/>
        <v>1.7708005558692903E-2</v>
      </c>
      <c r="E4" s="30">
        <f t="shared" ref="E4:E33" si="3">+E3+1/32</f>
        <v>9.375E-2</v>
      </c>
      <c r="F4" s="30">
        <f t="shared" si="1"/>
        <v>7.6041994441307104E-2</v>
      </c>
      <c r="G4" s="27"/>
    </row>
    <row r="5" spans="1:7">
      <c r="A5" t="s">
        <v>53</v>
      </c>
      <c r="B5" s="27">
        <v>2.9626246108745886E-2</v>
      </c>
      <c r="C5" s="30">
        <f t="shared" si="2"/>
        <v>9.0379884788763507E-2</v>
      </c>
      <c r="D5" s="30">
        <f t="shared" si="0"/>
        <v>2.6343236997915794E-2</v>
      </c>
      <c r="E5" s="30">
        <f t="shared" si="3"/>
        <v>0.125</v>
      </c>
      <c r="F5" s="30">
        <f t="shared" si="1"/>
        <v>9.8656763002084202E-2</v>
      </c>
    </row>
    <row r="6" spans="1:7">
      <c r="A6" t="s">
        <v>27</v>
      </c>
      <c r="B6" s="27">
        <v>3.2203396144009883E-2</v>
      </c>
      <c r="C6" s="30">
        <f t="shared" si="2"/>
        <v>0.12258328093277339</v>
      </c>
      <c r="D6" s="30">
        <f t="shared" si="0"/>
        <v>3.5729636402409067E-2</v>
      </c>
      <c r="E6" s="30">
        <f t="shared" si="3"/>
        <v>0.15625</v>
      </c>
      <c r="F6" s="30">
        <f t="shared" si="1"/>
        <v>0.12052036359759094</v>
      </c>
    </row>
    <row r="7" spans="1:7">
      <c r="A7" t="s">
        <v>34</v>
      </c>
      <c r="B7" s="27">
        <v>3.454929283707997E-2</v>
      </c>
      <c r="C7" s="30">
        <f t="shared" si="2"/>
        <v>0.15713257376985335</v>
      </c>
      <c r="D7" s="30">
        <f t="shared" si="0"/>
        <v>4.5799799818137886E-2</v>
      </c>
      <c r="E7" s="30">
        <f t="shared" si="3"/>
        <v>0.1875</v>
      </c>
      <c r="F7" s="30">
        <f t="shared" si="1"/>
        <v>0.14170020018186211</v>
      </c>
    </row>
    <row r="8" spans="1:7">
      <c r="A8" t="s">
        <v>56</v>
      </c>
      <c r="B8" s="27">
        <v>3.4843406854289563E-2</v>
      </c>
      <c r="C8" s="30">
        <f t="shared" si="2"/>
        <v>0.19197598062414289</v>
      </c>
      <c r="D8" s="30">
        <f t="shared" si="0"/>
        <v>5.5955689336282852E-2</v>
      </c>
      <c r="E8" s="30">
        <f t="shared" si="3"/>
        <v>0.21875</v>
      </c>
      <c r="F8" s="30">
        <f t="shared" si="1"/>
        <v>0.16279431066371713</v>
      </c>
    </row>
    <row r="9" spans="1:7">
      <c r="A9" t="s">
        <v>33</v>
      </c>
      <c r="B9" s="33">
        <v>3.5762183920221083E-2</v>
      </c>
      <c r="C9" s="30">
        <f t="shared" si="2"/>
        <v>0.22773816454436396</v>
      </c>
      <c r="D9" s="30">
        <f t="shared" si="0"/>
        <v>6.63793769607504E-2</v>
      </c>
      <c r="E9" s="30">
        <f t="shared" si="3"/>
        <v>0.25</v>
      </c>
      <c r="F9" s="30">
        <f t="shared" si="1"/>
        <v>0.18362062303924959</v>
      </c>
    </row>
    <row r="10" spans="1:7">
      <c r="A10" t="s">
        <v>37</v>
      </c>
      <c r="B10" s="27">
        <v>4.231831415174054E-2</v>
      </c>
      <c r="C10" s="30">
        <f t="shared" si="2"/>
        <v>0.2700564786961045</v>
      </c>
      <c r="D10" s="30">
        <f t="shared" si="0"/>
        <v>7.8713995240659432E-2</v>
      </c>
      <c r="E10" s="30">
        <f t="shared" si="3"/>
        <v>0.28125</v>
      </c>
      <c r="F10" s="30">
        <f t="shared" si="1"/>
        <v>0.20253600475934058</v>
      </c>
    </row>
    <row r="11" spans="1:7">
      <c r="A11" t="s">
        <v>44</v>
      </c>
      <c r="B11" s="27">
        <v>4.3427143878179746E-2</v>
      </c>
      <c r="C11" s="30">
        <f t="shared" si="2"/>
        <v>0.31348362257428425</v>
      </c>
      <c r="D11" s="30">
        <f t="shared" si="0"/>
        <v>9.1371806721602E-2</v>
      </c>
      <c r="E11" s="30">
        <f t="shared" si="3"/>
        <v>0.3125</v>
      </c>
      <c r="F11" s="30">
        <f t="shared" si="1"/>
        <v>0.221128193278398</v>
      </c>
    </row>
    <row r="12" spans="1:7">
      <c r="A12" t="s">
        <v>25</v>
      </c>
      <c r="B12" s="59">
        <v>4.497140411291161E-2</v>
      </c>
      <c r="C12" s="30">
        <f t="shared" si="2"/>
        <v>0.35845502668719587</v>
      </c>
      <c r="D12" s="30">
        <f t="shared" si="0"/>
        <v>0.10447972735509636</v>
      </c>
      <c r="E12" s="30">
        <f t="shared" si="3"/>
        <v>0.34375</v>
      </c>
      <c r="F12" s="30">
        <f t="shared" si="1"/>
        <v>0.23927027264490364</v>
      </c>
    </row>
    <row r="13" spans="1:7">
      <c r="A13" t="s">
        <v>29</v>
      </c>
      <c r="B13" s="27">
        <v>4.9366139288293337E-2</v>
      </c>
      <c r="C13" s="30">
        <f t="shared" si="2"/>
        <v>0.40782116597548923</v>
      </c>
      <c r="D13" s="30">
        <f t="shared" si="0"/>
        <v>0.11886859175764664</v>
      </c>
      <c r="E13" s="30">
        <f t="shared" si="3"/>
        <v>0.375</v>
      </c>
      <c r="F13" s="30">
        <f t="shared" si="1"/>
        <v>0.25613140824235336</v>
      </c>
    </row>
    <row r="14" spans="1:7">
      <c r="A14" t="s">
        <v>52</v>
      </c>
      <c r="B14" s="27">
        <v>4.979582471053582E-2</v>
      </c>
      <c r="C14" s="30">
        <f t="shared" si="2"/>
        <v>0.45761699068602507</v>
      </c>
      <c r="D14" s="30">
        <f t="shared" si="0"/>
        <v>0.1333826975780095</v>
      </c>
      <c r="E14" s="30">
        <f t="shared" si="3"/>
        <v>0.40625</v>
      </c>
      <c r="F14" s="30">
        <f t="shared" si="1"/>
        <v>0.27286730242199053</v>
      </c>
    </row>
    <row r="15" spans="1:7">
      <c r="A15" t="s">
        <v>51</v>
      </c>
      <c r="B15" s="27">
        <v>5.0485201903189517E-2</v>
      </c>
      <c r="C15" s="30">
        <f t="shared" si="2"/>
        <v>0.50810219258921463</v>
      </c>
      <c r="D15" s="30">
        <f t="shared" si="0"/>
        <v>0.14809773778559226</v>
      </c>
      <c r="E15" s="30">
        <f t="shared" si="3"/>
        <v>0.4375</v>
      </c>
      <c r="F15" s="30">
        <f t="shared" si="1"/>
        <v>0.28940226221440774</v>
      </c>
    </row>
    <row r="16" spans="1:7">
      <c r="A16" t="s">
        <v>38</v>
      </c>
      <c r="B16" s="27">
        <v>5.7603212496426269E-2</v>
      </c>
      <c r="C16" s="30">
        <f t="shared" si="2"/>
        <v>0.56570540508564093</v>
      </c>
      <c r="D16" s="30">
        <f t="shared" si="0"/>
        <v>0.16488748123549007</v>
      </c>
      <c r="E16" s="30">
        <f t="shared" si="3"/>
        <v>0.46875</v>
      </c>
      <c r="F16" s="30">
        <f t="shared" si="1"/>
        <v>0.30386251876450993</v>
      </c>
    </row>
    <row r="17" spans="1:6">
      <c r="A17" t="s">
        <v>49</v>
      </c>
      <c r="B17" s="27">
        <v>7.1460580230999188E-2</v>
      </c>
      <c r="C17" s="30">
        <f t="shared" si="2"/>
        <v>0.63716598531664015</v>
      </c>
      <c r="D17" s="30">
        <f t="shared" si="0"/>
        <v>0.1857162641602923</v>
      </c>
      <c r="E17" s="30">
        <f t="shared" si="3"/>
        <v>0.5</v>
      </c>
      <c r="F17" s="30">
        <f t="shared" si="1"/>
        <v>0.3142837358397077</v>
      </c>
    </row>
    <row r="18" spans="1:6">
      <c r="A18" t="s">
        <v>55</v>
      </c>
      <c r="B18" s="27">
        <v>7.2489952787614775E-2</v>
      </c>
      <c r="C18" s="30">
        <f t="shared" si="2"/>
        <v>0.70965593810425487</v>
      </c>
      <c r="D18" s="30">
        <f t="shared" si="0"/>
        <v>0.20684508071847932</v>
      </c>
      <c r="E18" s="30">
        <f t="shared" si="3"/>
        <v>0.53125</v>
      </c>
      <c r="F18" s="30">
        <f t="shared" si="1"/>
        <v>0.32440491928152071</v>
      </c>
    </row>
    <row r="19" spans="1:6">
      <c r="A19" t="s">
        <v>32</v>
      </c>
      <c r="B19" s="27">
        <v>7.3489902882671182E-2</v>
      </c>
      <c r="C19" s="30">
        <f t="shared" si="2"/>
        <v>0.78314584098692608</v>
      </c>
      <c r="D19" s="30">
        <f t="shared" si="0"/>
        <v>0.2282653550761726</v>
      </c>
      <c r="E19" s="30">
        <f t="shared" si="3"/>
        <v>0.5625</v>
      </c>
      <c r="F19" s="30">
        <f t="shared" si="1"/>
        <v>0.33423464492382737</v>
      </c>
    </row>
    <row r="20" spans="1:6">
      <c r="A20" t="s">
        <v>50</v>
      </c>
      <c r="B20" s="27">
        <v>8.2326416555405013E-2</v>
      </c>
      <c r="C20" s="30">
        <f t="shared" si="2"/>
        <v>0.86547225754233104</v>
      </c>
      <c r="D20" s="30">
        <f t="shared" si="0"/>
        <v>0.25226122879936858</v>
      </c>
      <c r="E20" s="30">
        <f t="shared" si="3"/>
        <v>0.59375</v>
      </c>
      <c r="F20" s="30">
        <f t="shared" si="1"/>
        <v>0.34148877120063142</v>
      </c>
    </row>
    <row r="21" spans="1:6">
      <c r="A21" t="s">
        <v>30</v>
      </c>
      <c r="B21" s="27">
        <v>8.5650939513908869E-2</v>
      </c>
      <c r="C21" s="30">
        <f t="shared" si="2"/>
        <v>0.95112319705623993</v>
      </c>
      <c r="D21" s="30">
        <f t="shared" si="0"/>
        <v>0.277226109026673</v>
      </c>
      <c r="E21" s="30">
        <f t="shared" si="3"/>
        <v>0.625</v>
      </c>
      <c r="F21" s="30">
        <f t="shared" si="1"/>
        <v>0.347773890973327</v>
      </c>
    </row>
    <row r="22" spans="1:6">
      <c r="A22" t="s">
        <v>40</v>
      </c>
      <c r="B22" s="27">
        <v>9.4140735040775969E-2</v>
      </c>
      <c r="C22" s="30">
        <f t="shared" si="2"/>
        <v>1.0452639320970158</v>
      </c>
      <c r="D22" s="30">
        <f t="shared" si="0"/>
        <v>0.30466552986830564</v>
      </c>
      <c r="E22" s="30">
        <f t="shared" si="3"/>
        <v>0.65625</v>
      </c>
      <c r="F22" s="30">
        <f t="shared" si="1"/>
        <v>0.35158447013169436</v>
      </c>
    </row>
    <row r="23" spans="1:6">
      <c r="A23" t="s">
        <v>48</v>
      </c>
      <c r="B23" s="27">
        <v>9.9270966442101566E-2</v>
      </c>
      <c r="C23" s="30">
        <f t="shared" si="2"/>
        <v>1.1445348985391175</v>
      </c>
      <c r="D23" s="30">
        <f t="shared" si="0"/>
        <v>0.33360027128901559</v>
      </c>
      <c r="E23" s="30">
        <f t="shared" si="3"/>
        <v>0.6875</v>
      </c>
      <c r="F23" s="30">
        <f t="shared" si="1"/>
        <v>0.35389972871098441</v>
      </c>
    </row>
    <row r="24" spans="1:6">
      <c r="A24" t="s">
        <v>46</v>
      </c>
      <c r="B24" s="27">
        <v>0.101126180289941</v>
      </c>
      <c r="C24" s="30">
        <f t="shared" si="2"/>
        <v>1.2456610788290585</v>
      </c>
      <c r="D24" s="30">
        <f t="shared" si="0"/>
        <v>0.36307575624120575</v>
      </c>
      <c r="E24" s="30">
        <f t="shared" si="3"/>
        <v>0.71875</v>
      </c>
      <c r="F24" s="30">
        <f t="shared" si="1"/>
        <v>0.35567424375879425</v>
      </c>
    </row>
    <row r="25" spans="1:6">
      <c r="A25" t="s">
        <v>41</v>
      </c>
      <c r="B25" s="27">
        <v>0.10635549692063093</v>
      </c>
      <c r="C25" s="30">
        <f t="shared" si="2"/>
        <v>1.3520165757496894</v>
      </c>
      <c r="D25" s="30">
        <f t="shared" si="0"/>
        <v>0.39407544237667214</v>
      </c>
      <c r="E25" s="30">
        <f t="shared" si="3"/>
        <v>0.75</v>
      </c>
      <c r="F25" s="30">
        <f t="shared" si="1"/>
        <v>0.35592455762332786</v>
      </c>
    </row>
    <row r="26" spans="1:6">
      <c r="A26" t="s">
        <v>36</v>
      </c>
      <c r="B26" s="27">
        <v>0.11207938179925631</v>
      </c>
      <c r="C26" s="30">
        <f t="shared" si="2"/>
        <v>1.4640959575489456</v>
      </c>
      <c r="D26" s="30">
        <f t="shared" si="0"/>
        <v>0.42674348266260942</v>
      </c>
      <c r="E26" s="30">
        <f t="shared" si="3"/>
        <v>0.78125</v>
      </c>
      <c r="F26" s="30">
        <f t="shared" si="1"/>
        <v>0.35450651733739058</v>
      </c>
    </row>
    <row r="27" spans="1:6">
      <c r="A27" t="s">
        <v>26</v>
      </c>
      <c r="B27" s="27">
        <v>0.12002714935869108</v>
      </c>
      <c r="C27" s="30">
        <f t="shared" si="2"/>
        <v>1.5841231069076367</v>
      </c>
      <c r="D27" s="30">
        <f t="shared" si="0"/>
        <v>0.46172807739992583</v>
      </c>
      <c r="E27" s="30">
        <f t="shared" si="3"/>
        <v>0.8125</v>
      </c>
      <c r="F27" s="30">
        <f t="shared" si="1"/>
        <v>0.35077192260007417</v>
      </c>
    </row>
    <row r="28" spans="1:6">
      <c r="A28" t="s">
        <v>54</v>
      </c>
      <c r="B28" s="27">
        <v>0.12277710544421119</v>
      </c>
      <c r="C28" s="30">
        <f t="shared" si="2"/>
        <v>1.706900212351848</v>
      </c>
      <c r="D28" s="30">
        <f t="shared" si="0"/>
        <v>0.49751420828728299</v>
      </c>
      <c r="E28" s="30">
        <f t="shared" si="3"/>
        <v>0.84375</v>
      </c>
      <c r="F28" s="30">
        <f t="shared" si="1"/>
        <v>0.34623579171271701</v>
      </c>
    </row>
    <row r="29" spans="1:6">
      <c r="A29" t="s">
        <v>45</v>
      </c>
      <c r="B29" s="27">
        <v>0.1517448490909159</v>
      </c>
      <c r="C29" s="30">
        <f t="shared" si="2"/>
        <v>1.8586450614427639</v>
      </c>
      <c r="D29" s="30">
        <f t="shared" si="0"/>
        <v>0.54174363535678893</v>
      </c>
      <c r="E29" s="30">
        <f t="shared" si="3"/>
        <v>0.875</v>
      </c>
      <c r="F29" s="30">
        <f t="shared" si="1"/>
        <v>0.33325636464321107</v>
      </c>
    </row>
    <row r="30" spans="1:6">
      <c r="A30" t="s">
        <v>35</v>
      </c>
      <c r="B30" s="27">
        <v>0.16251034077956342</v>
      </c>
      <c r="C30" s="30">
        <f t="shared" si="2"/>
        <v>2.0211554022223273</v>
      </c>
      <c r="D30" s="30">
        <f t="shared" si="0"/>
        <v>0.58911090553835421</v>
      </c>
      <c r="E30" s="30">
        <f t="shared" si="3"/>
        <v>0.90625</v>
      </c>
      <c r="F30" s="30">
        <f t="shared" si="1"/>
        <v>0.31713909446164579</v>
      </c>
    </row>
    <row r="31" spans="1:6">
      <c r="A31" t="s">
        <v>43</v>
      </c>
      <c r="B31" s="27">
        <v>0.18458307269032451</v>
      </c>
      <c r="C31" s="30">
        <f t="shared" si="2"/>
        <v>2.2057384749126516</v>
      </c>
      <c r="D31" s="30">
        <f t="shared" si="0"/>
        <v>0.64291176665971361</v>
      </c>
      <c r="E31" s="30">
        <f t="shared" si="3"/>
        <v>0.9375</v>
      </c>
      <c r="F31" s="30">
        <f t="shared" si="1"/>
        <v>0.29458823334028639</v>
      </c>
    </row>
    <row r="32" spans="1:6">
      <c r="A32" t="s">
        <v>39</v>
      </c>
      <c r="B32" s="27">
        <v>0.22511874266900389</v>
      </c>
      <c r="C32" s="30">
        <f t="shared" si="2"/>
        <v>2.4308572175816554</v>
      </c>
      <c r="D32" s="30">
        <f t="shared" si="0"/>
        <v>0.70852765458281575</v>
      </c>
      <c r="E32" s="30">
        <f t="shared" si="3"/>
        <v>0.96875</v>
      </c>
      <c r="F32" s="30">
        <f t="shared" si="1"/>
        <v>0.26022234541718425</v>
      </c>
    </row>
    <row r="33" spans="1:7">
      <c r="A33" t="s">
        <v>31</v>
      </c>
      <c r="B33" s="27">
        <v>1</v>
      </c>
      <c r="C33" s="30">
        <f t="shared" si="2"/>
        <v>3.4308572175816554</v>
      </c>
      <c r="D33" s="30">
        <f t="shared" si="0"/>
        <v>1</v>
      </c>
      <c r="E33" s="30">
        <f t="shared" si="3"/>
        <v>1</v>
      </c>
      <c r="F33" s="30">
        <f>E33-D33</f>
        <v>0</v>
      </c>
    </row>
    <row r="34" spans="1:7">
      <c r="B34" s="30">
        <f>SUM(B2:B33)</f>
        <v>3.4308572175816554</v>
      </c>
      <c r="C34" s="30"/>
      <c r="D34" s="30"/>
      <c r="E34" s="30"/>
      <c r="F34" s="30"/>
    </row>
    <row r="35" spans="1:7">
      <c r="E35" t="s">
        <v>63</v>
      </c>
      <c r="F35" s="27">
        <f>SUM(E2:E32)</f>
        <v>15.5</v>
      </c>
      <c r="G35" s="27">
        <f>SUM(F2:F32)</f>
        <v>7.9835861835519246</v>
      </c>
    </row>
    <row r="36" spans="1:7">
      <c r="D36" s="31"/>
      <c r="E36" s="27" t="s">
        <v>64</v>
      </c>
      <c r="F36" s="40">
        <f>G35/F35</f>
        <v>0.51507007635818869</v>
      </c>
    </row>
  </sheetData>
  <autoFilter ref="A1:F1" xr:uid="{00000000-0009-0000-0000-000004000000}">
    <sortState ref="A2:F33">
      <sortCondition ref="B1"/>
    </sortState>
  </autoFilter>
  <pageMargins left="0.7" right="0.7" top="0.75" bottom="0.75" header="0.3" footer="0.3"/>
  <pageSetup paperSize="9" scale="90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EAA0C-8F1D-48C7-AB46-2B7A3FB6B7F3}">
  <sheetPr>
    <tabColor rgb="FFFF0000"/>
    <pageSetUpPr fitToPage="1"/>
  </sheetPr>
  <dimension ref="A1:N110"/>
  <sheetViews>
    <sheetView tabSelected="1" zoomScale="89" zoomScaleNormal="89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6" sqref="D6"/>
    </sheetView>
  </sheetViews>
  <sheetFormatPr baseColWidth="10" defaultColWidth="11.42578125" defaultRowHeight="15"/>
  <cols>
    <col min="1" max="1" width="20.42578125" bestFit="1" customWidth="1"/>
    <col min="2" max="2" width="17.28515625" customWidth="1"/>
    <col min="3" max="3" width="11.140625" customWidth="1"/>
    <col min="4" max="4" width="18" customWidth="1"/>
    <col min="5" max="5" width="15.85546875" customWidth="1"/>
    <col min="6" max="6" width="26.140625" customWidth="1"/>
  </cols>
  <sheetData>
    <row r="1" spans="1:14" ht="50.25" customHeight="1">
      <c r="A1" s="46" t="s">
        <v>23</v>
      </c>
      <c r="B1" s="47" t="s">
        <v>104</v>
      </c>
      <c r="C1" s="47" t="s">
        <v>100</v>
      </c>
      <c r="D1" s="47" t="s">
        <v>103</v>
      </c>
      <c r="E1" s="47" t="s">
        <v>105</v>
      </c>
      <c r="F1" s="48" t="s">
        <v>24</v>
      </c>
      <c r="I1" s="15" t="s">
        <v>84</v>
      </c>
      <c r="J1" s="15" t="s">
        <v>85</v>
      </c>
      <c r="K1" s="15" t="s">
        <v>86</v>
      </c>
      <c r="L1" s="15" t="s">
        <v>87</v>
      </c>
      <c r="M1" s="15" t="s">
        <v>88</v>
      </c>
      <c r="N1" s="15" t="s">
        <v>89</v>
      </c>
    </row>
    <row r="2" spans="1:14">
      <c r="A2" s="16" t="s">
        <v>25</v>
      </c>
      <c r="B2" s="49">
        <v>491</v>
      </c>
      <c r="C2" s="49">
        <v>48</v>
      </c>
      <c r="D2" s="49">
        <v>324</v>
      </c>
      <c r="E2" s="49">
        <v>1</v>
      </c>
      <c r="F2">
        <f>((B2/$B$34)*(1/4))+((C2/$C$34)*(1/4))+((D2/$D$34)*(1/4))+((E2/$E$34)*(1/4))</f>
        <v>3.8342027770519357E-2</v>
      </c>
      <c r="H2" t="s">
        <v>83</v>
      </c>
      <c r="I2">
        <v>0</v>
      </c>
      <c r="J2">
        <v>11</v>
      </c>
      <c r="K2">
        <v>0</v>
      </c>
      <c r="L2">
        <v>5</v>
      </c>
      <c r="M2">
        <v>1</v>
      </c>
    </row>
    <row r="3" spans="1:14">
      <c r="A3" s="16" t="s">
        <v>26</v>
      </c>
      <c r="B3" s="49">
        <v>1545</v>
      </c>
      <c r="C3" s="49">
        <v>101</v>
      </c>
      <c r="D3" s="49">
        <v>1328</v>
      </c>
      <c r="E3" s="49">
        <v>15</v>
      </c>
      <c r="F3">
        <f t="shared" ref="F3:F33" si="0">((B3/$B$34)*(1/4))+((C3/$C$34)*(1/4))+((D3/$D$34)*(1/4))+((E3/$E$34)*(1/4))</f>
        <v>0.12346114707615038</v>
      </c>
      <c r="H3" t="s">
        <v>26</v>
      </c>
      <c r="I3">
        <v>9</v>
      </c>
      <c r="J3">
        <v>15</v>
      </c>
      <c r="K3">
        <v>2</v>
      </c>
      <c r="L3">
        <v>35</v>
      </c>
      <c r="M3">
        <v>1</v>
      </c>
    </row>
    <row r="4" spans="1:14">
      <c r="A4" s="16" t="s">
        <v>27</v>
      </c>
      <c r="B4" s="49">
        <v>418</v>
      </c>
      <c r="C4" s="49">
        <v>15</v>
      </c>
      <c r="D4" s="49">
        <v>312</v>
      </c>
      <c r="E4" s="49">
        <v>4</v>
      </c>
      <c r="F4">
        <f t="shared" si="0"/>
        <v>2.7054237184114056E-2</v>
      </c>
      <c r="H4" t="s">
        <v>27</v>
      </c>
      <c r="I4">
        <v>6</v>
      </c>
      <c r="J4">
        <v>9</v>
      </c>
      <c r="K4">
        <v>1</v>
      </c>
      <c r="L4">
        <v>6</v>
      </c>
      <c r="M4">
        <v>1</v>
      </c>
    </row>
    <row r="5" spans="1:14">
      <c r="A5" s="16" t="s">
        <v>28</v>
      </c>
      <c r="B5" s="49">
        <v>151</v>
      </c>
      <c r="C5" s="49">
        <v>16</v>
      </c>
      <c r="D5" s="49">
        <v>228</v>
      </c>
      <c r="E5" s="49">
        <v>11</v>
      </c>
      <c r="F5">
        <f t="shared" si="0"/>
        <v>3.0617272308044327E-2</v>
      </c>
      <c r="H5" t="s">
        <v>28</v>
      </c>
      <c r="I5">
        <v>1</v>
      </c>
      <c r="J5">
        <v>9</v>
      </c>
      <c r="K5">
        <v>0</v>
      </c>
      <c r="L5">
        <v>0</v>
      </c>
      <c r="M5">
        <v>1</v>
      </c>
    </row>
    <row r="6" spans="1:14">
      <c r="A6" s="16" t="s">
        <v>29</v>
      </c>
      <c r="B6" s="49">
        <v>712</v>
      </c>
      <c r="C6" s="49">
        <v>41</v>
      </c>
      <c r="D6" s="49">
        <v>511</v>
      </c>
      <c r="E6" s="49">
        <v>26</v>
      </c>
      <c r="F6">
        <f t="shared" si="0"/>
        <v>7.9890542062989928E-2</v>
      </c>
      <c r="H6" t="s">
        <v>67</v>
      </c>
      <c r="I6">
        <v>0</v>
      </c>
      <c r="J6">
        <v>9</v>
      </c>
      <c r="K6">
        <v>0</v>
      </c>
      <c r="L6">
        <v>5</v>
      </c>
      <c r="M6">
        <v>1</v>
      </c>
    </row>
    <row r="7" spans="1:14">
      <c r="A7" s="16" t="s">
        <v>30</v>
      </c>
      <c r="B7" s="49">
        <v>1109</v>
      </c>
      <c r="C7" s="49">
        <v>113</v>
      </c>
      <c r="D7" s="49">
        <v>762</v>
      </c>
      <c r="E7" s="49">
        <v>13</v>
      </c>
      <c r="F7">
        <f t="shared" si="0"/>
        <v>0.10473345883519092</v>
      </c>
      <c r="H7" t="s">
        <v>30</v>
      </c>
      <c r="I7">
        <v>2</v>
      </c>
      <c r="J7">
        <v>19</v>
      </c>
      <c r="K7">
        <v>0</v>
      </c>
      <c r="L7">
        <v>5</v>
      </c>
      <c r="M7">
        <v>1</v>
      </c>
    </row>
    <row r="8" spans="1:14">
      <c r="A8" s="16" t="s">
        <v>31</v>
      </c>
      <c r="B8" s="49">
        <v>13062</v>
      </c>
      <c r="C8" s="49">
        <v>591</v>
      </c>
      <c r="D8" s="49">
        <v>11258</v>
      </c>
      <c r="E8" s="49">
        <v>173</v>
      </c>
      <c r="F8">
        <f t="shared" si="0"/>
        <v>1</v>
      </c>
      <c r="H8" t="s">
        <v>73</v>
      </c>
      <c r="I8">
        <v>80</v>
      </c>
      <c r="J8">
        <v>30</v>
      </c>
      <c r="K8">
        <v>23</v>
      </c>
      <c r="L8">
        <v>314</v>
      </c>
      <c r="M8">
        <v>26</v>
      </c>
    </row>
    <row r="9" spans="1:14">
      <c r="A9" s="16" t="s">
        <v>32</v>
      </c>
      <c r="B9" s="49">
        <v>869</v>
      </c>
      <c r="C9" s="49">
        <v>60</v>
      </c>
      <c r="D9" s="49">
        <v>686</v>
      </c>
      <c r="E9" s="49">
        <v>6</v>
      </c>
      <c r="F9">
        <f t="shared" si="0"/>
        <v>6.5917058132246839E-2</v>
      </c>
      <c r="H9" t="s">
        <v>74</v>
      </c>
      <c r="I9">
        <v>5</v>
      </c>
      <c r="J9">
        <v>30</v>
      </c>
      <c r="K9">
        <v>0</v>
      </c>
      <c r="L9">
        <v>17</v>
      </c>
      <c r="M9">
        <v>1</v>
      </c>
    </row>
    <row r="10" spans="1:14">
      <c r="A10" s="16" t="s">
        <v>33</v>
      </c>
      <c r="B10" s="49">
        <v>214</v>
      </c>
      <c r="C10" s="49">
        <v>23</v>
      </c>
      <c r="D10" s="49">
        <v>261</v>
      </c>
      <c r="E10" s="49">
        <v>7</v>
      </c>
      <c r="F10">
        <f t="shared" si="0"/>
        <v>2.9736608401326664E-2</v>
      </c>
      <c r="H10" t="s">
        <v>33</v>
      </c>
      <c r="I10">
        <v>2</v>
      </c>
      <c r="J10">
        <v>8</v>
      </c>
      <c r="K10">
        <v>1</v>
      </c>
      <c r="L10">
        <v>10</v>
      </c>
      <c r="M10">
        <v>2</v>
      </c>
    </row>
    <row r="11" spans="1:14">
      <c r="A11" s="16" t="s">
        <v>34</v>
      </c>
      <c r="B11" s="49">
        <v>368</v>
      </c>
      <c r="C11" s="49">
        <v>27</v>
      </c>
      <c r="D11" s="49">
        <v>256</v>
      </c>
      <c r="E11" s="49">
        <v>4</v>
      </c>
      <c r="F11">
        <f t="shared" si="0"/>
        <v>2.9929844751435411E-2</v>
      </c>
      <c r="H11" t="s">
        <v>68</v>
      </c>
      <c r="I11">
        <v>0</v>
      </c>
      <c r="J11">
        <v>4</v>
      </c>
      <c r="K11">
        <v>0</v>
      </c>
      <c r="L11">
        <v>1</v>
      </c>
      <c r="M11">
        <v>1</v>
      </c>
    </row>
    <row r="12" spans="1:14">
      <c r="A12" s="16" t="s">
        <v>35</v>
      </c>
      <c r="B12" s="49">
        <v>3178</v>
      </c>
      <c r="C12" s="49">
        <v>147</v>
      </c>
      <c r="D12" s="49">
        <v>1962</v>
      </c>
      <c r="E12" s="49">
        <v>25</v>
      </c>
      <c r="F12">
        <f t="shared" si="0"/>
        <v>0.20270422108242675</v>
      </c>
      <c r="H12" t="s">
        <v>75</v>
      </c>
      <c r="I12">
        <v>4</v>
      </c>
      <c r="J12">
        <v>22</v>
      </c>
      <c r="K12">
        <v>2</v>
      </c>
      <c r="L12">
        <v>22</v>
      </c>
      <c r="M12">
        <v>0</v>
      </c>
    </row>
    <row r="13" spans="1:14">
      <c r="A13" s="16" t="s">
        <v>36</v>
      </c>
      <c r="B13" s="49">
        <v>1426</v>
      </c>
      <c r="C13" s="49">
        <v>95</v>
      </c>
      <c r="D13" s="49">
        <v>1213</v>
      </c>
      <c r="E13" s="49">
        <v>12</v>
      </c>
      <c r="F13">
        <f t="shared" si="0"/>
        <v>0.11175647718902523</v>
      </c>
      <c r="H13" t="s">
        <v>36</v>
      </c>
      <c r="I13">
        <v>22</v>
      </c>
      <c r="J13">
        <v>15</v>
      </c>
      <c r="K13">
        <v>2</v>
      </c>
      <c r="L13">
        <v>41</v>
      </c>
      <c r="M13">
        <v>1</v>
      </c>
    </row>
    <row r="14" spans="1:14">
      <c r="A14" s="16" t="s">
        <v>37</v>
      </c>
      <c r="B14" s="49">
        <v>725</v>
      </c>
      <c r="C14" s="49">
        <v>41</v>
      </c>
      <c r="D14" s="49">
        <v>269</v>
      </c>
      <c r="E14" s="49">
        <v>11</v>
      </c>
      <c r="F14">
        <f t="shared" si="0"/>
        <v>5.3089098538918668E-2</v>
      </c>
      <c r="H14" t="s">
        <v>69</v>
      </c>
      <c r="I14">
        <v>0</v>
      </c>
      <c r="J14">
        <v>5</v>
      </c>
      <c r="K14">
        <v>0</v>
      </c>
      <c r="L14">
        <v>4</v>
      </c>
      <c r="M14">
        <v>1</v>
      </c>
    </row>
    <row r="15" spans="1:14">
      <c r="A15" s="16" t="s">
        <v>38</v>
      </c>
      <c r="B15" s="49">
        <v>767</v>
      </c>
      <c r="C15" s="49">
        <v>63</v>
      </c>
      <c r="D15" s="49">
        <v>614</v>
      </c>
      <c r="E15" s="49">
        <v>9</v>
      </c>
      <c r="F15">
        <f t="shared" si="0"/>
        <v>6.797026291364279E-2</v>
      </c>
      <c r="H15" t="s">
        <v>70</v>
      </c>
      <c r="I15">
        <v>0</v>
      </c>
      <c r="J15">
        <v>18</v>
      </c>
      <c r="K15">
        <v>0</v>
      </c>
      <c r="L15">
        <v>8</v>
      </c>
      <c r="M15">
        <v>1</v>
      </c>
    </row>
    <row r="16" spans="1:14">
      <c r="A16" s="16" t="s">
        <v>39</v>
      </c>
      <c r="B16" s="49">
        <v>3320</v>
      </c>
      <c r="C16" s="49">
        <v>273</v>
      </c>
      <c r="D16" s="49">
        <v>2250</v>
      </c>
      <c r="E16" s="49">
        <v>47</v>
      </c>
      <c r="F16">
        <f t="shared" si="0"/>
        <v>0.29690888048578601</v>
      </c>
      <c r="H16" t="s">
        <v>39</v>
      </c>
      <c r="I16">
        <v>5</v>
      </c>
      <c r="J16">
        <v>46</v>
      </c>
      <c r="K16">
        <v>0</v>
      </c>
      <c r="L16">
        <v>17</v>
      </c>
      <c r="M16">
        <v>0</v>
      </c>
    </row>
    <row r="17" spans="1:14">
      <c r="A17" s="16" t="s">
        <v>40</v>
      </c>
      <c r="B17" s="49">
        <v>1515</v>
      </c>
      <c r="C17" s="49">
        <v>77</v>
      </c>
      <c r="D17" s="49">
        <v>953</v>
      </c>
      <c r="E17" s="49">
        <v>20</v>
      </c>
      <c r="F17">
        <f t="shared" si="0"/>
        <v>0.11163270006201191</v>
      </c>
      <c r="H17" t="s">
        <v>76</v>
      </c>
      <c r="I17">
        <v>2</v>
      </c>
      <c r="J17">
        <v>15</v>
      </c>
      <c r="K17">
        <v>1</v>
      </c>
      <c r="L17">
        <v>18</v>
      </c>
      <c r="M17">
        <v>1</v>
      </c>
    </row>
    <row r="18" spans="1:14">
      <c r="A18" s="16" t="s">
        <v>41</v>
      </c>
      <c r="B18" s="49">
        <v>1675</v>
      </c>
      <c r="C18" s="49">
        <v>77</v>
      </c>
      <c r="D18" s="49">
        <v>1152</v>
      </c>
      <c r="E18" s="49">
        <v>32</v>
      </c>
      <c r="F18">
        <f t="shared" si="0"/>
        <v>0.13645513846479812</v>
      </c>
      <c r="H18" t="s">
        <v>41</v>
      </c>
      <c r="I18">
        <v>21</v>
      </c>
      <c r="J18">
        <v>14</v>
      </c>
      <c r="K18">
        <v>1</v>
      </c>
      <c r="L18">
        <v>39</v>
      </c>
      <c r="M18">
        <v>1</v>
      </c>
    </row>
    <row r="19" spans="1:14">
      <c r="A19" s="16" t="s">
        <v>42</v>
      </c>
      <c r="B19" s="49">
        <v>198</v>
      </c>
      <c r="C19" s="49">
        <v>14</v>
      </c>
      <c r="D19" s="49">
        <v>197</v>
      </c>
      <c r="E19" s="49">
        <v>5</v>
      </c>
      <c r="F19">
        <f t="shared" si="0"/>
        <v>2.1311884991577032E-2</v>
      </c>
      <c r="H19" t="s">
        <v>71</v>
      </c>
      <c r="I19">
        <v>0</v>
      </c>
      <c r="J19">
        <v>4</v>
      </c>
      <c r="K19">
        <v>0</v>
      </c>
      <c r="L19">
        <v>2</v>
      </c>
      <c r="M19">
        <v>0</v>
      </c>
    </row>
    <row r="20" spans="1:14">
      <c r="A20" s="16" t="s">
        <v>43</v>
      </c>
      <c r="B20" s="49">
        <v>2363</v>
      </c>
      <c r="C20" s="49">
        <v>204</v>
      </c>
      <c r="D20" s="49">
        <v>1756</v>
      </c>
      <c r="E20" s="49">
        <v>11</v>
      </c>
      <c r="F20">
        <f t="shared" si="0"/>
        <v>0.18641147435093613</v>
      </c>
      <c r="H20" t="s">
        <v>77</v>
      </c>
      <c r="I20">
        <v>11</v>
      </c>
      <c r="J20">
        <v>32</v>
      </c>
      <c r="K20">
        <v>1</v>
      </c>
      <c r="L20">
        <v>38</v>
      </c>
      <c r="M20">
        <v>1</v>
      </c>
      <c r="N20">
        <v>3</v>
      </c>
    </row>
    <row r="21" spans="1:14">
      <c r="A21" s="16" t="s">
        <v>44</v>
      </c>
      <c r="B21" s="49">
        <v>528</v>
      </c>
      <c r="C21" s="49">
        <v>55</v>
      </c>
      <c r="D21" s="49">
        <v>459</v>
      </c>
      <c r="E21" s="49">
        <v>20</v>
      </c>
      <c r="F21">
        <f t="shared" si="0"/>
        <v>7.2465787340246474E-2</v>
      </c>
      <c r="H21" t="s">
        <v>44</v>
      </c>
      <c r="I21">
        <v>1</v>
      </c>
      <c r="J21">
        <v>7</v>
      </c>
      <c r="K21">
        <v>0</v>
      </c>
      <c r="L21">
        <v>7</v>
      </c>
      <c r="M21">
        <v>1</v>
      </c>
    </row>
    <row r="22" spans="1:14">
      <c r="A22" s="16" t="s">
        <v>45</v>
      </c>
      <c r="B22" s="49">
        <v>2207</v>
      </c>
      <c r="C22" s="49">
        <v>120</v>
      </c>
      <c r="D22" s="49">
        <v>1555</v>
      </c>
      <c r="E22" s="49">
        <v>24</v>
      </c>
      <c r="F22">
        <f t="shared" si="0"/>
        <v>0.1622153537467565</v>
      </c>
      <c r="H22" t="s">
        <v>45</v>
      </c>
      <c r="I22">
        <v>8</v>
      </c>
      <c r="J22">
        <v>16</v>
      </c>
      <c r="K22">
        <v>1</v>
      </c>
      <c r="L22">
        <v>31</v>
      </c>
      <c r="M22">
        <v>2</v>
      </c>
    </row>
    <row r="23" spans="1:14">
      <c r="A23" s="16" t="s">
        <v>46</v>
      </c>
      <c r="B23" s="49">
        <v>1280</v>
      </c>
      <c r="C23" s="49">
        <v>82</v>
      </c>
      <c r="D23" s="49">
        <v>933</v>
      </c>
      <c r="E23" s="49">
        <v>12</v>
      </c>
      <c r="F23">
        <f t="shared" si="0"/>
        <v>9.7245157203080135E-2</v>
      </c>
      <c r="H23" t="s">
        <v>78</v>
      </c>
      <c r="I23">
        <v>17</v>
      </c>
      <c r="J23">
        <v>18</v>
      </c>
      <c r="K23">
        <v>0</v>
      </c>
      <c r="L23">
        <v>22</v>
      </c>
      <c r="M23">
        <v>1</v>
      </c>
      <c r="N23">
        <v>2</v>
      </c>
    </row>
    <row r="24" spans="1:14">
      <c r="A24" s="16" t="s">
        <v>47</v>
      </c>
      <c r="B24" s="49">
        <v>234</v>
      </c>
      <c r="C24" s="49">
        <v>17</v>
      </c>
      <c r="D24" s="49">
        <v>208</v>
      </c>
      <c r="E24" s="49">
        <v>3</v>
      </c>
      <c r="F24">
        <f t="shared" si="0"/>
        <v>2.0624039444317004E-2</v>
      </c>
      <c r="H24" t="s">
        <v>47</v>
      </c>
      <c r="I24">
        <v>1</v>
      </c>
      <c r="J24">
        <v>7</v>
      </c>
      <c r="K24">
        <v>0</v>
      </c>
      <c r="L24">
        <v>0</v>
      </c>
      <c r="M24">
        <v>1</v>
      </c>
      <c r="N24">
        <v>1</v>
      </c>
    </row>
    <row r="25" spans="1:14">
      <c r="A25" s="16" t="s">
        <v>48</v>
      </c>
      <c r="B25" s="49">
        <v>1163</v>
      </c>
      <c r="C25" s="49">
        <v>102</v>
      </c>
      <c r="D25" s="49">
        <v>870</v>
      </c>
      <c r="E25" s="49">
        <v>26</v>
      </c>
      <c r="F25">
        <f t="shared" si="0"/>
        <v>0.12229828264528816</v>
      </c>
      <c r="H25" t="s">
        <v>79</v>
      </c>
      <c r="I25">
        <v>14</v>
      </c>
      <c r="J25">
        <v>16</v>
      </c>
      <c r="K25">
        <v>0</v>
      </c>
      <c r="L25">
        <v>35</v>
      </c>
      <c r="M25">
        <v>1</v>
      </c>
    </row>
    <row r="26" spans="1:14">
      <c r="A26" s="16" t="s">
        <v>49</v>
      </c>
      <c r="B26" s="49">
        <v>1009</v>
      </c>
      <c r="C26" s="49">
        <v>70</v>
      </c>
      <c r="D26" s="49">
        <v>668</v>
      </c>
      <c r="E26" s="49">
        <v>6</v>
      </c>
      <c r="F26">
        <f t="shared" si="0"/>
        <v>7.2426989220880894E-2</v>
      </c>
      <c r="H26" t="s">
        <v>49</v>
      </c>
      <c r="I26">
        <v>2</v>
      </c>
      <c r="J26">
        <v>12</v>
      </c>
      <c r="K26">
        <v>0</v>
      </c>
      <c r="L26">
        <v>10</v>
      </c>
      <c r="M26">
        <v>1</v>
      </c>
    </row>
    <row r="27" spans="1:14">
      <c r="A27" s="16" t="s">
        <v>50</v>
      </c>
      <c r="B27" s="49">
        <v>1215</v>
      </c>
      <c r="C27" s="49">
        <v>74</v>
      </c>
      <c r="D27" s="49">
        <v>993</v>
      </c>
      <c r="E27" s="49">
        <v>18</v>
      </c>
      <c r="F27">
        <f t="shared" si="0"/>
        <v>0.10261990178004943</v>
      </c>
      <c r="H27" t="s">
        <v>50</v>
      </c>
      <c r="I27">
        <v>6</v>
      </c>
      <c r="J27">
        <v>19</v>
      </c>
      <c r="K27">
        <v>0</v>
      </c>
      <c r="L27">
        <v>24</v>
      </c>
      <c r="M27">
        <v>1</v>
      </c>
    </row>
    <row r="28" spans="1:14">
      <c r="A28" s="16" t="s">
        <v>51</v>
      </c>
      <c r="B28" s="49">
        <v>498</v>
      </c>
      <c r="C28" s="49">
        <v>50</v>
      </c>
      <c r="D28" s="49">
        <v>368</v>
      </c>
      <c r="E28" s="49">
        <v>12</v>
      </c>
      <c r="F28">
        <f t="shared" si="0"/>
        <v>5.6195064599784281E-2</v>
      </c>
      <c r="H28" t="s">
        <v>82</v>
      </c>
      <c r="I28">
        <v>0</v>
      </c>
      <c r="J28">
        <v>6</v>
      </c>
      <c r="K28">
        <v>0</v>
      </c>
      <c r="L28">
        <v>5</v>
      </c>
      <c r="M28">
        <v>1</v>
      </c>
    </row>
    <row r="29" spans="1:14">
      <c r="A29" s="16" t="s">
        <v>52</v>
      </c>
      <c r="B29" s="49">
        <v>583</v>
      </c>
      <c r="C29" s="49">
        <v>49</v>
      </c>
      <c r="D29" s="49">
        <v>475</v>
      </c>
      <c r="E29" s="49">
        <v>6</v>
      </c>
      <c r="F29">
        <f t="shared" si="0"/>
        <v>5.1104477169750417E-2</v>
      </c>
      <c r="H29" t="s">
        <v>52</v>
      </c>
      <c r="I29">
        <v>1</v>
      </c>
      <c r="J29">
        <v>12</v>
      </c>
      <c r="K29">
        <v>0</v>
      </c>
      <c r="L29">
        <v>4</v>
      </c>
      <c r="M29">
        <v>1</v>
      </c>
      <c r="N29">
        <v>1</v>
      </c>
    </row>
    <row r="30" spans="1:14">
      <c r="A30" s="16" t="s">
        <v>53</v>
      </c>
      <c r="B30" s="49">
        <v>357</v>
      </c>
      <c r="C30" s="49">
        <v>25</v>
      </c>
      <c r="D30" s="49">
        <v>209</v>
      </c>
      <c r="E30" s="49">
        <v>5</v>
      </c>
      <c r="F30">
        <f t="shared" si="0"/>
        <v>2.9274671137279541E-2</v>
      </c>
      <c r="H30" t="s">
        <v>53</v>
      </c>
      <c r="I30">
        <v>1</v>
      </c>
      <c r="J30">
        <v>6</v>
      </c>
      <c r="K30">
        <v>0</v>
      </c>
      <c r="L30">
        <v>2</v>
      </c>
      <c r="M30">
        <v>1</v>
      </c>
    </row>
    <row r="31" spans="1:14">
      <c r="A31" s="16" t="s">
        <v>54</v>
      </c>
      <c r="B31" s="49">
        <v>2239</v>
      </c>
      <c r="C31" s="49">
        <v>163</v>
      </c>
      <c r="D31" s="49">
        <v>1148</v>
      </c>
      <c r="E31" s="49">
        <v>28</v>
      </c>
      <c r="F31">
        <f t="shared" si="0"/>
        <v>0.17775965609895614</v>
      </c>
      <c r="H31" t="s">
        <v>80</v>
      </c>
      <c r="I31">
        <v>1</v>
      </c>
      <c r="J31">
        <v>20</v>
      </c>
      <c r="K31">
        <v>1</v>
      </c>
      <c r="L31">
        <v>10</v>
      </c>
      <c r="M31">
        <v>1</v>
      </c>
      <c r="N31">
        <v>1</v>
      </c>
    </row>
    <row r="32" spans="1:14" s="20" customFormat="1">
      <c r="A32" s="18" t="s">
        <v>55</v>
      </c>
      <c r="B32" s="50">
        <v>1193</v>
      </c>
      <c r="C32" s="50">
        <v>51</v>
      </c>
      <c r="D32" s="50">
        <v>760</v>
      </c>
      <c r="E32" s="50">
        <v>22</v>
      </c>
      <c r="F32">
        <f t="shared" si="0"/>
        <v>9.3075809013285785E-2</v>
      </c>
      <c r="H32" t="s">
        <v>81</v>
      </c>
      <c r="I32">
        <v>9</v>
      </c>
      <c r="J32" s="20">
        <v>36</v>
      </c>
      <c r="K32" s="20">
        <v>1</v>
      </c>
      <c r="L32">
        <v>19</v>
      </c>
      <c r="M32" s="20">
        <v>1</v>
      </c>
    </row>
    <row r="33" spans="1:13">
      <c r="A33" s="21" t="s">
        <v>56</v>
      </c>
      <c r="B33" s="51">
        <v>581</v>
      </c>
      <c r="C33" s="51">
        <v>36</v>
      </c>
      <c r="D33" s="51">
        <v>412</v>
      </c>
      <c r="E33" s="51">
        <v>4</v>
      </c>
      <c r="F33">
        <f t="shared" si="0"/>
        <v>4.1277865653956733E-2</v>
      </c>
      <c r="H33" t="s">
        <v>72</v>
      </c>
      <c r="I33">
        <v>0</v>
      </c>
      <c r="J33">
        <v>5</v>
      </c>
      <c r="K33">
        <v>0</v>
      </c>
      <c r="L33">
        <v>4</v>
      </c>
      <c r="M33">
        <v>1</v>
      </c>
    </row>
    <row r="34" spans="1:13">
      <c r="A34" s="24" t="s">
        <v>57</v>
      </c>
      <c r="B34" s="32">
        <f>MAX(B2:B33)</f>
        <v>13062</v>
      </c>
      <c r="C34" s="32">
        <f>MAX(C2:C33)</f>
        <v>591</v>
      </c>
      <c r="D34" s="32">
        <f>MAX(D2:D33)</f>
        <v>11258</v>
      </c>
      <c r="E34" s="34">
        <f>MAX(E2:E33)</f>
        <v>173</v>
      </c>
      <c r="F34" s="34">
        <f>MAX(F2:F33)</f>
        <v>1</v>
      </c>
      <c r="H34" t="s">
        <v>64</v>
      </c>
      <c r="I34">
        <v>0.54</v>
      </c>
      <c r="J34">
        <v>0.4</v>
      </c>
      <c r="K34">
        <v>0.56999999999999995</v>
      </c>
      <c r="L34">
        <v>0.54</v>
      </c>
    </row>
    <row r="35" spans="1:13">
      <c r="A35" s="25"/>
      <c r="B35" s="34"/>
      <c r="C35" s="34"/>
      <c r="D35" s="26"/>
      <c r="E35" s="34"/>
      <c r="F35" s="35"/>
    </row>
    <row r="36" spans="1:13">
      <c r="A36" s="25"/>
      <c r="B36" s="34"/>
      <c r="C36" s="34"/>
      <c r="D36" s="26"/>
      <c r="E36" s="34"/>
      <c r="F36" s="35"/>
    </row>
    <row r="37" spans="1:13">
      <c r="A37" s="25"/>
      <c r="B37" s="34"/>
      <c r="C37" s="34"/>
      <c r="D37" s="26"/>
      <c r="E37" s="34"/>
      <c r="F37" s="35"/>
    </row>
    <row r="38" spans="1:13">
      <c r="A38" s="25"/>
      <c r="B38" s="34"/>
      <c r="C38" s="34"/>
      <c r="D38" s="29"/>
    </row>
    <row r="39" spans="1:13">
      <c r="A39" s="25"/>
      <c r="B39" s="34"/>
      <c r="C39" s="34"/>
      <c r="D39" s="29"/>
      <c r="H39" s="20"/>
      <c r="I39" s="20"/>
    </row>
    <row r="40" spans="1:13">
      <c r="A40" s="25"/>
      <c r="B40" s="34"/>
      <c r="C40" s="34"/>
      <c r="D40" s="29"/>
    </row>
    <row r="41" spans="1:13">
      <c r="A41" s="25"/>
      <c r="B41" s="34"/>
      <c r="C41" s="34"/>
      <c r="D41" s="29"/>
    </row>
    <row r="42" spans="1:13">
      <c r="A42" s="25"/>
      <c r="B42" s="34"/>
      <c r="C42" s="34"/>
    </row>
    <row r="43" spans="1:13">
      <c r="A43" s="25"/>
      <c r="B43" s="34"/>
      <c r="C43" s="34"/>
    </row>
    <row r="44" spans="1:13">
      <c r="A44" s="25"/>
      <c r="B44" s="34"/>
      <c r="C44" s="34"/>
    </row>
    <row r="45" spans="1:13">
      <c r="A45" s="25"/>
      <c r="B45" s="34"/>
      <c r="C45" s="34"/>
    </row>
    <row r="46" spans="1:13">
      <c r="A46" s="25"/>
      <c r="B46" s="34"/>
      <c r="C46" s="34"/>
    </row>
    <row r="47" spans="1:13">
      <c r="A47" s="25"/>
      <c r="B47" s="34"/>
      <c r="C47" s="34"/>
    </row>
    <row r="48" spans="1:13">
      <c r="A48" s="25"/>
      <c r="B48" s="34"/>
      <c r="C48" s="34"/>
    </row>
    <row r="49" spans="1:3">
      <c r="A49" s="25"/>
      <c r="B49" s="34"/>
      <c r="C49" s="34"/>
    </row>
    <row r="50" spans="1:3">
      <c r="A50" s="25"/>
      <c r="B50" s="34"/>
      <c r="C50" s="34"/>
    </row>
    <row r="51" spans="1:3">
      <c r="A51" s="25"/>
      <c r="B51" s="34"/>
      <c r="C51" s="34"/>
    </row>
    <row r="52" spans="1:3">
      <c r="A52" s="25"/>
      <c r="B52" s="34"/>
      <c r="C52" s="34"/>
    </row>
    <row r="53" spans="1:3">
      <c r="A53" s="25"/>
      <c r="B53" s="34"/>
      <c r="C53" s="34"/>
    </row>
    <row r="54" spans="1:3">
      <c r="A54" s="25"/>
      <c r="B54" s="34"/>
      <c r="C54" s="34"/>
    </row>
    <row r="55" spans="1:3">
      <c r="A55" s="25"/>
      <c r="B55" s="34"/>
      <c r="C55" s="34"/>
    </row>
    <row r="56" spans="1:3">
      <c r="A56" s="25"/>
      <c r="B56" s="34"/>
      <c r="C56" s="34"/>
    </row>
    <row r="57" spans="1:3">
      <c r="A57" s="25"/>
      <c r="B57" s="34"/>
      <c r="C57" s="34"/>
    </row>
    <row r="58" spans="1:3">
      <c r="A58" s="25"/>
      <c r="B58" s="34"/>
      <c r="C58" s="34"/>
    </row>
    <row r="59" spans="1:3">
      <c r="A59" s="25"/>
      <c r="B59" s="34"/>
      <c r="C59" s="34"/>
    </row>
    <row r="60" spans="1:3">
      <c r="A60" s="25"/>
      <c r="B60" s="34"/>
      <c r="C60" s="34"/>
    </row>
    <row r="61" spans="1:3">
      <c r="A61" s="25"/>
      <c r="B61" s="34"/>
      <c r="C61" s="34"/>
    </row>
    <row r="62" spans="1:3">
      <c r="A62" s="25"/>
      <c r="B62" s="34"/>
      <c r="C62" s="34"/>
    </row>
    <row r="63" spans="1:3">
      <c r="A63" s="25"/>
      <c r="B63" s="34"/>
      <c r="C63" s="34"/>
    </row>
    <row r="64" spans="1:3">
      <c r="A64" s="25"/>
      <c r="B64" s="34"/>
      <c r="C64" s="34"/>
    </row>
    <row r="65" spans="1:3">
      <c r="A65" s="25"/>
      <c r="B65" s="34"/>
      <c r="C65" s="34"/>
    </row>
    <row r="66" spans="1:3">
      <c r="A66" s="25"/>
      <c r="B66" s="34"/>
      <c r="C66" s="34"/>
    </row>
    <row r="67" spans="1:3">
      <c r="A67" s="25"/>
      <c r="B67" s="34"/>
      <c r="C67" s="34"/>
    </row>
    <row r="68" spans="1:3">
      <c r="A68" s="25"/>
      <c r="B68" s="34"/>
      <c r="C68" s="34"/>
    </row>
    <row r="69" spans="1:3">
      <c r="A69" s="25"/>
      <c r="B69" s="34"/>
      <c r="C69" s="34"/>
    </row>
    <row r="70" spans="1:3">
      <c r="A70" s="25"/>
      <c r="B70" s="34"/>
      <c r="C70" s="34"/>
    </row>
    <row r="71" spans="1:3">
      <c r="A71" s="25"/>
      <c r="B71" s="34"/>
      <c r="C71" s="34"/>
    </row>
    <row r="72" spans="1:3">
      <c r="A72" s="25"/>
      <c r="B72" s="34"/>
      <c r="C72" s="34"/>
    </row>
    <row r="73" spans="1:3">
      <c r="A73" s="25"/>
      <c r="B73" s="34"/>
      <c r="C73" s="34"/>
    </row>
    <row r="74" spans="1:3">
      <c r="A74" s="25"/>
      <c r="B74" s="34"/>
      <c r="C74" s="34"/>
    </row>
    <row r="75" spans="1:3">
      <c r="A75" s="25"/>
      <c r="B75" s="34"/>
      <c r="C75" s="34"/>
    </row>
    <row r="76" spans="1:3">
      <c r="A76" s="25"/>
      <c r="B76" s="34"/>
      <c r="C76" s="34"/>
    </row>
    <row r="77" spans="1:3">
      <c r="A77" s="25"/>
      <c r="B77" s="34"/>
      <c r="C77" s="34"/>
    </row>
    <row r="78" spans="1:3">
      <c r="A78" s="25"/>
      <c r="B78" s="34"/>
      <c r="C78" s="34"/>
    </row>
    <row r="79" spans="1:3">
      <c r="A79" s="25"/>
      <c r="B79" s="34"/>
      <c r="C79" s="34"/>
    </row>
    <row r="80" spans="1:3">
      <c r="A80" s="25"/>
      <c r="B80" s="34"/>
      <c r="C80" s="34"/>
    </row>
    <row r="81" spans="1:3">
      <c r="A81" s="25"/>
      <c r="B81" s="34"/>
      <c r="C81" s="34"/>
    </row>
    <row r="82" spans="1:3">
      <c r="A82" s="25"/>
      <c r="B82" s="34"/>
      <c r="C82" s="34"/>
    </row>
    <row r="83" spans="1:3">
      <c r="A83" s="25"/>
      <c r="B83" s="34"/>
      <c r="C83" s="34"/>
    </row>
    <row r="84" spans="1:3">
      <c r="A84" s="25"/>
      <c r="B84" s="34"/>
      <c r="C84" s="34"/>
    </row>
    <row r="85" spans="1:3">
      <c r="A85" s="25"/>
      <c r="B85" s="34"/>
      <c r="C85" s="34"/>
    </row>
    <row r="86" spans="1:3">
      <c r="A86" s="25"/>
      <c r="B86" s="34"/>
      <c r="C86" s="34"/>
    </row>
    <row r="87" spans="1:3">
      <c r="A87" s="25"/>
      <c r="B87" s="34"/>
      <c r="C87" s="34"/>
    </row>
    <row r="88" spans="1:3">
      <c r="A88" s="25"/>
      <c r="B88" s="34"/>
      <c r="C88" s="34"/>
    </row>
    <row r="89" spans="1:3">
      <c r="A89" s="25"/>
      <c r="B89" s="34"/>
      <c r="C89" s="34"/>
    </row>
    <row r="90" spans="1:3">
      <c r="A90" s="25"/>
      <c r="B90" s="34"/>
      <c r="C90" s="34"/>
    </row>
    <row r="91" spans="1:3">
      <c r="A91" s="25"/>
      <c r="B91" s="34"/>
      <c r="C91" s="34"/>
    </row>
    <row r="92" spans="1:3">
      <c r="A92" s="25"/>
      <c r="B92" s="34"/>
      <c r="C92" s="34"/>
    </row>
    <row r="93" spans="1:3">
      <c r="A93" s="25"/>
      <c r="B93" s="34"/>
      <c r="C93" s="34"/>
    </row>
    <row r="94" spans="1:3">
      <c r="A94" s="25"/>
      <c r="B94" s="34"/>
      <c r="C94" s="34"/>
    </row>
    <row r="95" spans="1:3">
      <c r="A95" s="25"/>
      <c r="B95" s="34"/>
      <c r="C95" s="34"/>
    </row>
    <row r="96" spans="1:3">
      <c r="A96" s="25"/>
      <c r="B96" s="34"/>
      <c r="C96" s="34"/>
    </row>
    <row r="97" spans="1:3">
      <c r="A97" s="25"/>
      <c r="B97" s="34"/>
      <c r="C97" s="34"/>
    </row>
    <row r="98" spans="1:3">
      <c r="A98" s="25"/>
      <c r="B98" s="34"/>
      <c r="C98" s="34"/>
    </row>
    <row r="99" spans="1:3">
      <c r="A99" s="25"/>
      <c r="B99" s="34"/>
      <c r="C99" s="34"/>
    </row>
    <row r="100" spans="1:3">
      <c r="A100" s="25"/>
      <c r="B100" s="34"/>
      <c r="C100" s="34"/>
    </row>
    <row r="101" spans="1:3">
      <c r="A101" s="25"/>
      <c r="B101" s="34"/>
      <c r="C101" s="34"/>
    </row>
    <row r="102" spans="1:3">
      <c r="A102" s="25"/>
      <c r="B102" s="34"/>
      <c r="C102" s="34"/>
    </row>
    <row r="103" spans="1:3">
      <c r="A103" s="25"/>
      <c r="B103" s="34"/>
      <c r="C103" s="34"/>
    </row>
    <row r="104" spans="1:3">
      <c r="A104" s="25"/>
      <c r="B104" s="34"/>
      <c r="C104" s="34"/>
    </row>
    <row r="105" spans="1:3">
      <c r="A105" s="25"/>
      <c r="B105" s="34"/>
      <c r="C105" s="34"/>
    </row>
    <row r="106" spans="1:3">
      <c r="A106" s="25"/>
      <c r="B106" s="34"/>
      <c r="C106" s="34"/>
    </row>
    <row r="107" spans="1:3">
      <c r="A107" s="25"/>
      <c r="B107" s="34"/>
      <c r="C107" s="34"/>
    </row>
    <row r="108" spans="1:3">
      <c r="A108" s="25"/>
      <c r="B108" s="34"/>
      <c r="C108" s="34"/>
    </row>
    <row r="109" spans="1:3">
      <c r="A109" s="25"/>
      <c r="B109" s="34"/>
      <c r="C109" s="34"/>
    </row>
    <row r="110" spans="1:3">
      <c r="A110" s="25"/>
      <c r="B110" s="34"/>
      <c r="C110" s="34"/>
    </row>
  </sheetData>
  <autoFilter ref="A1:F33" xr:uid="{00000000-0009-0000-0000-000008000000}">
    <sortState ref="A2:F34">
      <sortCondition ref="A1:A34"/>
    </sortState>
  </autoFilter>
  <pageMargins left="0.7" right="0.7" top="0.75" bottom="0.75" header="0.3" footer="0.3"/>
  <pageSetup paperSize="9" scale="72" fitToWidth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4E5C-E231-4665-8551-DA978CAEADCB}">
  <sheetPr>
    <tabColor rgb="FFFF0000"/>
    <pageSetUpPr fitToPage="1"/>
  </sheetPr>
  <dimension ref="A1:G36"/>
  <sheetViews>
    <sheetView workbookViewId="0">
      <selection activeCell="H34" sqref="H34"/>
    </sheetView>
  </sheetViews>
  <sheetFormatPr baseColWidth="10" defaultColWidth="11.42578125" defaultRowHeight="15"/>
  <cols>
    <col min="4" max="4" width="6.42578125" bestFit="1" customWidth="1"/>
    <col min="5" max="5" width="9.85546875" customWidth="1"/>
    <col min="6" max="6" width="12" bestFit="1" customWidth="1"/>
    <col min="8" max="8" width="12" bestFit="1" customWidth="1"/>
  </cols>
  <sheetData>
    <row r="1" spans="1:7">
      <c r="A1" t="s">
        <v>23</v>
      </c>
      <c r="B1" t="s">
        <v>58</v>
      </c>
      <c r="C1" t="s">
        <v>59</v>
      </c>
      <c r="D1" t="s">
        <v>60</v>
      </c>
      <c r="E1" t="s">
        <v>61</v>
      </c>
      <c r="F1" t="s">
        <v>62</v>
      </c>
    </row>
    <row r="2" spans="1:7">
      <c r="A2" s="16" t="s">
        <v>47</v>
      </c>
      <c r="B2">
        <v>2.0624039444317004E-2</v>
      </c>
      <c r="C2" s="30">
        <f>B2</f>
        <v>2.0624039444317004E-2</v>
      </c>
      <c r="D2" s="30">
        <f t="shared" ref="D2:D33" si="0">C2/$B$34</f>
        <v>5.4039068044346673E-3</v>
      </c>
      <c r="E2" s="30">
        <v>3.125E-2</v>
      </c>
      <c r="F2" s="30">
        <f t="shared" ref="F2:F33" si="1">E2-D2</f>
        <v>2.5846093195565332E-2</v>
      </c>
    </row>
    <row r="3" spans="1:7">
      <c r="A3" s="16" t="s">
        <v>102</v>
      </c>
      <c r="B3">
        <v>2.1311884991577032E-2</v>
      </c>
      <c r="C3" s="30">
        <f t="shared" ref="C3:C33" si="2">+C2+B3</f>
        <v>4.1935924435894036E-2</v>
      </c>
      <c r="D3" s="30">
        <f t="shared" si="0"/>
        <v>1.0988042765396807E-2</v>
      </c>
      <c r="E3" s="30">
        <f t="shared" ref="E3:E33" si="3">+E2+1/32</f>
        <v>6.25E-2</v>
      </c>
      <c r="F3" s="30">
        <f t="shared" si="1"/>
        <v>5.1511957234603195E-2</v>
      </c>
    </row>
    <row r="4" spans="1:7">
      <c r="A4" s="16" t="s">
        <v>27</v>
      </c>
      <c r="B4">
        <v>2.7054237184114056E-2</v>
      </c>
      <c r="C4" s="30">
        <f t="shared" si="2"/>
        <v>6.8990161620008095E-2</v>
      </c>
      <c r="D4" s="30">
        <f t="shared" si="0"/>
        <v>1.8076788731129948E-2</v>
      </c>
      <c r="E4" s="30">
        <f t="shared" si="3"/>
        <v>9.375E-2</v>
      </c>
      <c r="F4" s="30">
        <f t="shared" si="1"/>
        <v>7.5673211268870055E-2</v>
      </c>
      <c r="G4" s="27"/>
    </row>
    <row r="5" spans="1:7">
      <c r="A5" s="16" t="s">
        <v>53</v>
      </c>
      <c r="B5">
        <v>2.9274671137279541E-2</v>
      </c>
      <c r="C5" s="30">
        <f t="shared" si="2"/>
        <v>9.8264832757287632E-2</v>
      </c>
      <c r="D5" s="30">
        <f t="shared" si="0"/>
        <v>2.5747332369462823E-2</v>
      </c>
      <c r="E5" s="30">
        <f t="shared" si="3"/>
        <v>0.125</v>
      </c>
      <c r="F5" s="30">
        <f t="shared" si="1"/>
        <v>9.9252667630537181E-2</v>
      </c>
    </row>
    <row r="6" spans="1:7">
      <c r="A6" s="16" t="s">
        <v>33</v>
      </c>
      <c r="B6">
        <v>2.9736608401326664E-2</v>
      </c>
      <c r="C6" s="30">
        <f t="shared" si="2"/>
        <v>0.12800144115861428</v>
      </c>
      <c r="D6" s="30">
        <f t="shared" si="0"/>
        <v>3.3538912719888195E-2</v>
      </c>
      <c r="E6" s="30">
        <f t="shared" si="3"/>
        <v>0.15625</v>
      </c>
      <c r="F6" s="30">
        <f t="shared" si="1"/>
        <v>0.12271108728011181</v>
      </c>
    </row>
    <row r="7" spans="1:7">
      <c r="A7" s="16" t="s">
        <v>101</v>
      </c>
      <c r="B7">
        <v>2.9929844751435411E-2</v>
      </c>
      <c r="C7" s="30">
        <f t="shared" si="2"/>
        <v>0.15793128591004968</v>
      </c>
      <c r="D7" s="30">
        <f t="shared" si="0"/>
        <v>4.1381124821190308E-2</v>
      </c>
      <c r="E7" s="30">
        <f t="shared" si="3"/>
        <v>0.1875</v>
      </c>
      <c r="F7" s="30">
        <f t="shared" si="1"/>
        <v>0.1461188751788097</v>
      </c>
    </row>
    <row r="8" spans="1:7">
      <c r="A8" s="16" t="s">
        <v>28</v>
      </c>
      <c r="B8">
        <v>3.0617272308044327E-2</v>
      </c>
      <c r="C8" s="30">
        <f t="shared" si="2"/>
        <v>0.18854855821809402</v>
      </c>
      <c r="D8" s="30">
        <f t="shared" si="0"/>
        <v>4.9403456557190785E-2</v>
      </c>
      <c r="E8" s="30">
        <f t="shared" si="3"/>
        <v>0.21875</v>
      </c>
      <c r="F8" s="30">
        <f t="shared" si="1"/>
        <v>0.16934654344280922</v>
      </c>
    </row>
    <row r="9" spans="1:7">
      <c r="A9" s="16" t="s">
        <v>25</v>
      </c>
      <c r="B9">
        <v>3.8342027770519357E-2</v>
      </c>
      <c r="C9" s="30">
        <f t="shared" si="2"/>
        <v>0.22689058598861339</v>
      </c>
      <c r="D9" s="30">
        <f t="shared" si="0"/>
        <v>5.9449827217232659E-2</v>
      </c>
      <c r="E9" s="30">
        <f t="shared" si="3"/>
        <v>0.25</v>
      </c>
      <c r="F9" s="30">
        <f t="shared" si="1"/>
        <v>0.19055017278276734</v>
      </c>
    </row>
    <row r="10" spans="1:7">
      <c r="A10" s="16" t="s">
        <v>56</v>
      </c>
      <c r="B10">
        <v>4.1277865653956733E-2</v>
      </c>
      <c r="C10" s="30">
        <f t="shared" si="2"/>
        <v>0.26816845164257014</v>
      </c>
      <c r="D10" s="30">
        <f t="shared" si="0"/>
        <v>7.0265445548559222E-2</v>
      </c>
      <c r="E10" s="30">
        <f t="shared" si="3"/>
        <v>0.28125</v>
      </c>
      <c r="F10" s="30">
        <f t="shared" si="1"/>
        <v>0.21098455445144076</v>
      </c>
    </row>
    <row r="11" spans="1:7">
      <c r="A11" s="16" t="s">
        <v>52</v>
      </c>
      <c r="B11">
        <v>5.1104477169750417E-2</v>
      </c>
      <c r="C11" s="30">
        <f t="shared" si="2"/>
        <v>0.31927292881232056</v>
      </c>
      <c r="D11" s="30">
        <f t="shared" si="0"/>
        <v>8.3655830718268917E-2</v>
      </c>
      <c r="E11" s="30">
        <f t="shared" si="3"/>
        <v>0.3125</v>
      </c>
      <c r="F11" s="30">
        <f t="shared" si="1"/>
        <v>0.22884416928173107</v>
      </c>
    </row>
    <row r="12" spans="1:7">
      <c r="A12" s="16" t="s">
        <v>37</v>
      </c>
      <c r="B12">
        <v>5.3089098538918668E-2</v>
      </c>
      <c r="C12" s="30">
        <f t="shared" si="2"/>
        <v>0.37236202735123924</v>
      </c>
      <c r="D12" s="30">
        <f t="shared" si="0"/>
        <v>9.7566225993177977E-2</v>
      </c>
      <c r="E12" s="30">
        <f t="shared" si="3"/>
        <v>0.34375</v>
      </c>
      <c r="F12" s="30">
        <f t="shared" si="1"/>
        <v>0.24618377400682201</v>
      </c>
    </row>
    <row r="13" spans="1:7">
      <c r="A13" s="16" t="s">
        <v>51</v>
      </c>
      <c r="B13">
        <v>5.6195064599784281E-2</v>
      </c>
      <c r="C13" s="30">
        <f t="shared" si="2"/>
        <v>0.42855709195102354</v>
      </c>
      <c r="D13" s="30">
        <f t="shared" si="0"/>
        <v>0.11229044589133656</v>
      </c>
      <c r="E13" s="30">
        <f t="shared" si="3"/>
        <v>0.375</v>
      </c>
      <c r="F13" s="30">
        <f t="shared" si="1"/>
        <v>0.26270955410866342</v>
      </c>
    </row>
    <row r="14" spans="1:7">
      <c r="A14" s="16" t="s">
        <v>32</v>
      </c>
      <c r="B14">
        <v>6.5917058132246839E-2</v>
      </c>
      <c r="C14" s="30">
        <f t="shared" si="2"/>
        <v>0.49447415008327039</v>
      </c>
      <c r="D14" s="30">
        <f t="shared" si="0"/>
        <v>0.129562020644231</v>
      </c>
      <c r="E14" s="30">
        <f t="shared" si="3"/>
        <v>0.40625</v>
      </c>
      <c r="F14" s="30">
        <f t="shared" si="1"/>
        <v>0.276687979355769</v>
      </c>
    </row>
    <row r="15" spans="1:7">
      <c r="A15" s="16" t="s">
        <v>38</v>
      </c>
      <c r="B15">
        <v>6.797026291364279E-2</v>
      </c>
      <c r="C15" s="30">
        <f t="shared" si="2"/>
        <v>0.56244441299691317</v>
      </c>
      <c r="D15" s="30">
        <f t="shared" si="0"/>
        <v>0.14737157571465923</v>
      </c>
      <c r="E15" s="30">
        <f t="shared" si="3"/>
        <v>0.4375</v>
      </c>
      <c r="F15" s="30">
        <f t="shared" si="1"/>
        <v>0.2901284242853408</v>
      </c>
    </row>
    <row r="16" spans="1:7">
      <c r="A16" s="16" t="s">
        <v>49</v>
      </c>
      <c r="B16">
        <v>7.2426989220880894E-2</v>
      </c>
      <c r="C16" s="30">
        <f t="shared" si="2"/>
        <v>0.63487140221779403</v>
      </c>
      <c r="D16" s="30">
        <f t="shared" si="0"/>
        <v>0.16634888134540859</v>
      </c>
      <c r="E16" s="30">
        <f t="shared" si="3"/>
        <v>0.46875</v>
      </c>
      <c r="F16" s="30">
        <f t="shared" si="1"/>
        <v>0.30240111865459141</v>
      </c>
    </row>
    <row r="17" spans="1:6">
      <c r="A17" s="16" t="s">
        <v>44</v>
      </c>
      <c r="B17">
        <v>7.2465787340246474E-2</v>
      </c>
      <c r="C17" s="30">
        <f t="shared" si="2"/>
        <v>0.70733718955804048</v>
      </c>
      <c r="D17" s="30">
        <f t="shared" si="0"/>
        <v>0.18533635285184907</v>
      </c>
      <c r="E17" s="30">
        <f t="shared" si="3"/>
        <v>0.5</v>
      </c>
      <c r="F17" s="30">
        <f t="shared" si="1"/>
        <v>0.31466364714815093</v>
      </c>
    </row>
    <row r="18" spans="1:6">
      <c r="A18" s="16" t="s">
        <v>29</v>
      </c>
      <c r="B18">
        <v>7.9890542062989928E-2</v>
      </c>
      <c r="C18" s="30">
        <f t="shared" si="2"/>
        <v>0.78722773162103044</v>
      </c>
      <c r="D18" s="30">
        <f t="shared" si="0"/>
        <v>0.20626925714684774</v>
      </c>
      <c r="E18" s="30">
        <f t="shared" si="3"/>
        <v>0.53125</v>
      </c>
      <c r="F18" s="30">
        <f t="shared" si="1"/>
        <v>0.32498074285315226</v>
      </c>
    </row>
    <row r="19" spans="1:6">
      <c r="A19" s="16" t="s">
        <v>55</v>
      </c>
      <c r="B19">
        <v>9.3075809013285785E-2</v>
      </c>
      <c r="C19" s="30">
        <f t="shared" si="2"/>
        <v>0.88030354063431626</v>
      </c>
      <c r="D19" s="30">
        <f t="shared" si="0"/>
        <v>0.23065696252401874</v>
      </c>
      <c r="E19" s="30">
        <f t="shared" si="3"/>
        <v>0.5625</v>
      </c>
      <c r="F19" s="30">
        <f t="shared" si="1"/>
        <v>0.33184303747598126</v>
      </c>
    </row>
    <row r="20" spans="1:6">
      <c r="A20" s="16" t="s">
        <v>46</v>
      </c>
      <c r="B20">
        <v>9.7245157203080135E-2</v>
      </c>
      <c r="C20" s="30">
        <f t="shared" si="2"/>
        <v>0.9775486978373964</v>
      </c>
      <c r="D20" s="30">
        <f t="shared" si="0"/>
        <v>0.25613711970306485</v>
      </c>
      <c r="E20" s="30">
        <f t="shared" si="3"/>
        <v>0.59375</v>
      </c>
      <c r="F20" s="30">
        <f t="shared" si="1"/>
        <v>0.33761288029693515</v>
      </c>
    </row>
    <row r="21" spans="1:6">
      <c r="A21" s="16" t="s">
        <v>50</v>
      </c>
      <c r="B21">
        <v>0.10261990178004943</v>
      </c>
      <c r="C21" s="30">
        <f t="shared" si="2"/>
        <v>1.0801685996174459</v>
      </c>
      <c r="D21" s="30">
        <f t="shared" si="0"/>
        <v>0.28302556641093968</v>
      </c>
      <c r="E21" s="30">
        <f t="shared" si="3"/>
        <v>0.625</v>
      </c>
      <c r="F21" s="30">
        <f t="shared" si="1"/>
        <v>0.34197443358906032</v>
      </c>
    </row>
    <row r="22" spans="1:6">
      <c r="A22" s="16" t="s">
        <v>30</v>
      </c>
      <c r="B22">
        <v>0.10473345883519092</v>
      </c>
      <c r="C22" s="30">
        <f t="shared" si="2"/>
        <v>1.1849020584526369</v>
      </c>
      <c r="D22" s="30">
        <f t="shared" si="0"/>
        <v>0.31046780692737841</v>
      </c>
      <c r="E22" s="30">
        <f t="shared" si="3"/>
        <v>0.65625</v>
      </c>
      <c r="F22" s="30">
        <f t="shared" si="1"/>
        <v>0.34578219307262159</v>
      </c>
    </row>
    <row r="23" spans="1:6">
      <c r="A23" s="16" t="s">
        <v>40</v>
      </c>
      <c r="B23">
        <v>0.11163270006201191</v>
      </c>
      <c r="C23" s="30">
        <f t="shared" si="2"/>
        <v>1.2965347585146487</v>
      </c>
      <c r="D23" s="30">
        <f t="shared" si="0"/>
        <v>0.33971778528837054</v>
      </c>
      <c r="E23" s="30">
        <f t="shared" si="3"/>
        <v>0.6875</v>
      </c>
      <c r="F23" s="30">
        <f t="shared" si="1"/>
        <v>0.34778221471162946</v>
      </c>
    </row>
    <row r="24" spans="1:6">
      <c r="A24" s="16" t="s">
        <v>36</v>
      </c>
      <c r="B24">
        <v>0.11175647718902523</v>
      </c>
      <c r="C24" s="30">
        <f t="shared" si="2"/>
        <v>1.4082912357036739</v>
      </c>
      <c r="D24" s="30">
        <f t="shared" si="0"/>
        <v>0.36900019570811171</v>
      </c>
      <c r="E24" s="30">
        <f t="shared" si="3"/>
        <v>0.71875</v>
      </c>
      <c r="F24" s="30">
        <f t="shared" si="1"/>
        <v>0.34974980429188829</v>
      </c>
    </row>
    <row r="25" spans="1:6">
      <c r="A25" s="16" t="s">
        <v>48</v>
      </c>
      <c r="B25">
        <v>0.12229828264528816</v>
      </c>
      <c r="C25" s="30">
        <f t="shared" si="2"/>
        <v>1.530589518348962</v>
      </c>
      <c r="D25" s="30">
        <f t="shared" si="0"/>
        <v>0.40104476794343369</v>
      </c>
      <c r="E25" s="30">
        <f t="shared" si="3"/>
        <v>0.75</v>
      </c>
      <c r="F25" s="30">
        <f t="shared" si="1"/>
        <v>0.34895523205656631</v>
      </c>
    </row>
    <row r="26" spans="1:6">
      <c r="A26" s="16" t="s">
        <v>26</v>
      </c>
      <c r="B26">
        <v>0.12346114707615038</v>
      </c>
      <c r="C26" s="30">
        <f t="shared" si="2"/>
        <v>1.6540506654251124</v>
      </c>
      <c r="D26" s="30">
        <f t="shared" si="0"/>
        <v>0.43339403369078755</v>
      </c>
      <c r="E26" s="30">
        <f t="shared" si="3"/>
        <v>0.78125</v>
      </c>
      <c r="F26" s="30">
        <f t="shared" si="1"/>
        <v>0.34785596630921245</v>
      </c>
    </row>
    <row r="27" spans="1:6">
      <c r="A27" s="16" t="s">
        <v>41</v>
      </c>
      <c r="B27">
        <v>0.13645513846479812</v>
      </c>
      <c r="C27" s="30">
        <f t="shared" si="2"/>
        <v>1.7905058038899104</v>
      </c>
      <c r="D27" s="30">
        <f t="shared" si="0"/>
        <v>0.46914798253484807</v>
      </c>
      <c r="E27" s="30">
        <f t="shared" si="3"/>
        <v>0.8125</v>
      </c>
      <c r="F27" s="30">
        <f t="shared" si="1"/>
        <v>0.34335201746515193</v>
      </c>
    </row>
    <row r="28" spans="1:6">
      <c r="A28" s="16" t="s">
        <v>45</v>
      </c>
      <c r="B28">
        <v>0.1622153537467565</v>
      </c>
      <c r="C28" s="30">
        <f t="shared" si="2"/>
        <v>1.952721157636667</v>
      </c>
      <c r="D28" s="30">
        <f t="shared" si="0"/>
        <v>0.51165161797748793</v>
      </c>
      <c r="E28" s="30">
        <f t="shared" si="3"/>
        <v>0.84375</v>
      </c>
      <c r="F28" s="30">
        <f t="shared" si="1"/>
        <v>0.33209838202251207</v>
      </c>
    </row>
    <row r="29" spans="1:6">
      <c r="A29" s="16" t="s">
        <v>54</v>
      </c>
      <c r="B29">
        <v>0.17775965609895614</v>
      </c>
      <c r="C29" s="30">
        <f t="shared" si="2"/>
        <v>2.1304808137356233</v>
      </c>
      <c r="D29" s="30">
        <f t="shared" si="0"/>
        <v>0.55822816849954437</v>
      </c>
      <c r="E29" s="30">
        <f t="shared" si="3"/>
        <v>0.875</v>
      </c>
      <c r="F29" s="30">
        <f t="shared" si="1"/>
        <v>0.31677183150045563</v>
      </c>
    </row>
    <row r="30" spans="1:6">
      <c r="A30" s="16" t="s">
        <v>99</v>
      </c>
      <c r="B30">
        <v>0.18641147435093613</v>
      </c>
      <c r="C30" s="30">
        <f t="shared" si="2"/>
        <v>2.3168922880865592</v>
      </c>
      <c r="D30" s="30">
        <f t="shared" si="0"/>
        <v>0.60707166675746194</v>
      </c>
      <c r="E30" s="30">
        <f t="shared" si="3"/>
        <v>0.90625</v>
      </c>
      <c r="F30" s="30">
        <f t="shared" si="1"/>
        <v>0.29917833324253806</v>
      </c>
    </row>
    <row r="31" spans="1:6">
      <c r="A31" s="16" t="s">
        <v>35</v>
      </c>
      <c r="B31">
        <v>0.20270422108242675</v>
      </c>
      <c r="C31" s="30">
        <f t="shared" si="2"/>
        <v>2.519596509168986</v>
      </c>
      <c r="D31" s="30">
        <f t="shared" si="0"/>
        <v>0.66018418734550777</v>
      </c>
      <c r="E31" s="30">
        <f t="shared" si="3"/>
        <v>0.9375</v>
      </c>
      <c r="F31" s="30">
        <f t="shared" si="1"/>
        <v>0.27731581265449223</v>
      </c>
    </row>
    <row r="32" spans="1:6">
      <c r="A32" s="18" t="s">
        <v>39</v>
      </c>
      <c r="B32">
        <v>0.29690888048578601</v>
      </c>
      <c r="C32" s="30">
        <f t="shared" si="2"/>
        <v>2.8165053896547718</v>
      </c>
      <c r="D32" s="30">
        <f t="shared" si="0"/>
        <v>0.73798019447040353</v>
      </c>
      <c r="E32" s="30">
        <f t="shared" si="3"/>
        <v>0.96875</v>
      </c>
      <c r="F32" s="30">
        <f t="shared" si="1"/>
        <v>0.23076980552959647</v>
      </c>
    </row>
    <row r="33" spans="1:7">
      <c r="A33" s="21" t="s">
        <v>31</v>
      </c>
      <c r="B33">
        <v>1</v>
      </c>
      <c r="C33" s="30">
        <f t="shared" si="2"/>
        <v>3.8165053896547718</v>
      </c>
      <c r="D33" s="30">
        <f t="shared" si="0"/>
        <v>1</v>
      </c>
      <c r="E33" s="30">
        <f t="shared" si="3"/>
        <v>1</v>
      </c>
      <c r="F33" s="30">
        <f t="shared" si="1"/>
        <v>0</v>
      </c>
    </row>
    <row r="34" spans="1:7">
      <c r="B34" s="30">
        <f>SUM(B2:B33)</f>
        <v>3.8165053896547718</v>
      </c>
      <c r="C34" s="30"/>
      <c r="D34" s="30"/>
      <c r="E34" s="30"/>
      <c r="F34" s="30"/>
    </row>
    <row r="35" spans="1:7">
      <c r="E35" t="s">
        <v>63</v>
      </c>
      <c r="F35" s="27">
        <f>SUM(E2:E32)</f>
        <v>15.5</v>
      </c>
      <c r="G35" s="27">
        <f>SUM(F2:F32)</f>
        <v>7.889636516378375</v>
      </c>
    </row>
    <row r="36" spans="1:7">
      <c r="D36" s="31"/>
      <c r="E36" s="27" t="s">
        <v>64</v>
      </c>
      <c r="F36" s="28">
        <f>G35/F35</f>
        <v>0.50900880750828226</v>
      </c>
    </row>
  </sheetData>
  <autoFilter ref="A1:F1" xr:uid="{00000000-0009-0000-0000-000009000000}">
    <sortState ref="A2:F36">
      <sortCondition ref="B1"/>
    </sortState>
  </autoFilter>
  <pageMargins left="0.7" right="0.7" top="0.75" bottom="0.75" header="0.3" footer="0.3"/>
  <pageSetup paperSize="9"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Indicador 1</vt:lpstr>
      <vt:lpstr>Parámetro 1</vt:lpstr>
      <vt:lpstr>Parámetro 1 (Oct 2021 CR)</vt:lpstr>
      <vt:lpstr>Parámetro 2</vt:lpstr>
      <vt:lpstr>Datos Parámetro 1 2019</vt:lpstr>
      <vt:lpstr>GINI 2019</vt:lpstr>
      <vt:lpstr>Datos Parámetro 1 2022 (Ene 23)</vt:lpstr>
      <vt:lpstr>GINI 2022 (Ene 23 CR)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2020-07-30T19:11:04Z</cp:lastPrinted>
  <dcterms:created xsi:type="dcterms:W3CDTF">2020-07-29T20:19:54Z</dcterms:created>
  <dcterms:modified xsi:type="dcterms:W3CDTF">2023-01-30T17:46:38Z</dcterms:modified>
</cp:coreProperties>
</file>